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DAD\Downloads\"/>
    </mc:Choice>
  </mc:AlternateContent>
  <bookViews>
    <workbookView xWindow="0" yWindow="0" windowWidth="28800" windowHeight="12315" activeTab="1"/>
  </bookViews>
  <sheets>
    <sheet name="NOMINA INTERNA " sheetId="13" r:id="rId1"/>
    <sheet name="SERVICIOS PRESTADOS " sheetId="14" r:id="rId2"/>
    <sheet name="PERSONAL EN ESPERA DE NOMBRAMIE" sheetId="11" r:id="rId3"/>
  </sheets>
  <definedNames>
    <definedName name="_xlnm._FilterDatabase" localSheetId="0" hidden="1">'NOMINA INTERNA '!$A$7:$U$69</definedName>
    <definedName name="_xlnm._FilterDatabase" localSheetId="2" hidden="1">'PERSONAL EN ESPERA DE NOMBRAMIE'!$A$9:$L$9</definedName>
    <definedName name="_xlnm._FilterDatabase" localSheetId="1" hidden="1">'SERVICIOS PRESTADOS '!$A$7:$U$200</definedName>
    <definedName name="_xlnm.Print_Area" localSheetId="0">'NOMINA INTERNA '!$A$1:$V$74</definedName>
    <definedName name="_xlnm.Print_Titles" localSheetId="0">'NOMINA INTERNA '!$1:$9</definedName>
    <definedName name="_xlnm.Print_Titles" localSheetId="1">'SERVICIOS PRESTADOS 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1" l="1"/>
  <c r="P19" i="11"/>
  <c r="P200" i="14"/>
  <c r="N61" i="13"/>
  <c r="J200" i="14" l="1"/>
  <c r="O12" i="11" l="1"/>
  <c r="O13" i="11"/>
  <c r="O14" i="11"/>
  <c r="O15" i="11"/>
  <c r="O16" i="11"/>
  <c r="O17" i="11"/>
  <c r="O18" i="11"/>
  <c r="O11" i="11"/>
  <c r="N12" i="11"/>
  <c r="N13" i="11"/>
  <c r="N14" i="11"/>
  <c r="N15" i="11"/>
  <c r="N16" i="11"/>
  <c r="N17" i="11"/>
  <c r="N18" i="11"/>
  <c r="N11" i="11"/>
  <c r="M12" i="11"/>
  <c r="M13" i="11"/>
  <c r="M14" i="11"/>
  <c r="M15" i="11"/>
  <c r="M16" i="11"/>
  <c r="M17" i="11"/>
  <c r="M18" i="11"/>
  <c r="M11" i="11"/>
  <c r="L11" i="11"/>
  <c r="L12" i="11"/>
  <c r="S12" i="11" s="1"/>
  <c r="L13" i="11"/>
  <c r="S13" i="11" s="1"/>
  <c r="L14" i="11"/>
  <c r="L15" i="11"/>
  <c r="L16" i="11"/>
  <c r="S16" i="11" s="1"/>
  <c r="L17" i="11"/>
  <c r="S17" i="11" s="1"/>
  <c r="L18" i="11"/>
  <c r="K11" i="11"/>
  <c r="K12" i="11"/>
  <c r="Q12" i="11" s="1"/>
  <c r="K13" i="11"/>
  <c r="K14" i="11"/>
  <c r="K15" i="11"/>
  <c r="K16" i="11"/>
  <c r="Q16" i="11" s="1"/>
  <c r="K17" i="11"/>
  <c r="Q17" i="11" s="1"/>
  <c r="K18" i="11"/>
  <c r="O10" i="13"/>
  <c r="M10" i="13"/>
  <c r="L10" i="13"/>
  <c r="K10" i="13"/>
  <c r="K189" i="14"/>
  <c r="K11" i="14"/>
  <c r="L11" i="14"/>
  <c r="M11" i="14"/>
  <c r="N11" i="14"/>
  <c r="O11" i="14"/>
  <c r="K12" i="14"/>
  <c r="L12" i="14"/>
  <c r="M12" i="14"/>
  <c r="N12" i="14"/>
  <c r="O12" i="14"/>
  <c r="K13" i="14"/>
  <c r="L13" i="14"/>
  <c r="M13" i="14"/>
  <c r="N13" i="14"/>
  <c r="O13" i="14"/>
  <c r="K14" i="14"/>
  <c r="L14" i="14"/>
  <c r="M14" i="14"/>
  <c r="N14" i="14"/>
  <c r="O14" i="14"/>
  <c r="K15" i="14"/>
  <c r="R15" i="14" s="1"/>
  <c r="T15" i="14" s="1"/>
  <c r="L15" i="14"/>
  <c r="M15" i="14"/>
  <c r="N15" i="14"/>
  <c r="O15" i="14"/>
  <c r="K16" i="14"/>
  <c r="L16" i="14"/>
  <c r="M16" i="14"/>
  <c r="N16" i="14"/>
  <c r="O16" i="14"/>
  <c r="K17" i="14"/>
  <c r="L17" i="14"/>
  <c r="M17" i="14"/>
  <c r="N17" i="14"/>
  <c r="O17" i="14"/>
  <c r="K18" i="14"/>
  <c r="L18" i="14"/>
  <c r="M18" i="14"/>
  <c r="N18" i="14"/>
  <c r="O18" i="14"/>
  <c r="K19" i="14"/>
  <c r="L19" i="14"/>
  <c r="M19" i="14"/>
  <c r="N19" i="14"/>
  <c r="O19" i="14"/>
  <c r="K20" i="14"/>
  <c r="L20" i="14"/>
  <c r="M20" i="14"/>
  <c r="N20" i="14"/>
  <c r="O20" i="14"/>
  <c r="K21" i="14"/>
  <c r="L21" i="14"/>
  <c r="M21" i="14"/>
  <c r="N21" i="14"/>
  <c r="O21" i="14"/>
  <c r="K22" i="14"/>
  <c r="L22" i="14"/>
  <c r="M22" i="14"/>
  <c r="N22" i="14"/>
  <c r="O22" i="14"/>
  <c r="K23" i="14"/>
  <c r="L23" i="14"/>
  <c r="M23" i="14"/>
  <c r="N23" i="14"/>
  <c r="O23" i="14"/>
  <c r="K24" i="14"/>
  <c r="L24" i="14"/>
  <c r="M24" i="14"/>
  <c r="N24" i="14"/>
  <c r="O24" i="14"/>
  <c r="K25" i="14"/>
  <c r="L25" i="14"/>
  <c r="M25" i="14"/>
  <c r="N25" i="14"/>
  <c r="O25" i="14"/>
  <c r="K26" i="14"/>
  <c r="L26" i="14"/>
  <c r="M26" i="14"/>
  <c r="N26" i="14"/>
  <c r="O26" i="14"/>
  <c r="K27" i="14"/>
  <c r="L27" i="14"/>
  <c r="M27" i="14"/>
  <c r="N27" i="14"/>
  <c r="O27" i="14"/>
  <c r="K28" i="14"/>
  <c r="L28" i="14"/>
  <c r="M28" i="14"/>
  <c r="N28" i="14"/>
  <c r="O28" i="14"/>
  <c r="K29" i="14"/>
  <c r="L29" i="14"/>
  <c r="M29" i="14"/>
  <c r="N29" i="14"/>
  <c r="O29" i="14"/>
  <c r="K30" i="14"/>
  <c r="L30" i="14"/>
  <c r="M30" i="14"/>
  <c r="N30" i="14"/>
  <c r="O30" i="14"/>
  <c r="K31" i="14"/>
  <c r="L31" i="14"/>
  <c r="M31" i="14"/>
  <c r="N31" i="14"/>
  <c r="O31" i="14"/>
  <c r="K32" i="14"/>
  <c r="L32" i="14"/>
  <c r="M32" i="14"/>
  <c r="N32" i="14"/>
  <c r="O32" i="14"/>
  <c r="K33" i="14"/>
  <c r="L33" i="14"/>
  <c r="M33" i="14"/>
  <c r="N33" i="14"/>
  <c r="O33" i="14"/>
  <c r="K34" i="14"/>
  <c r="L34" i="14"/>
  <c r="M34" i="14"/>
  <c r="N34" i="14"/>
  <c r="O34" i="14"/>
  <c r="K35" i="14"/>
  <c r="L35" i="14"/>
  <c r="M35" i="14"/>
  <c r="N35" i="14"/>
  <c r="O35" i="14"/>
  <c r="K36" i="14"/>
  <c r="L36" i="14"/>
  <c r="M36" i="14"/>
  <c r="N36" i="14"/>
  <c r="O36" i="14"/>
  <c r="K37" i="14"/>
  <c r="L37" i="14"/>
  <c r="M37" i="14"/>
  <c r="N37" i="14"/>
  <c r="O37" i="14"/>
  <c r="K38" i="14"/>
  <c r="L38" i="14"/>
  <c r="M38" i="14"/>
  <c r="N38" i="14"/>
  <c r="O38" i="14"/>
  <c r="K39" i="14"/>
  <c r="L39" i="14"/>
  <c r="M39" i="14"/>
  <c r="N39" i="14"/>
  <c r="O39" i="14"/>
  <c r="K40" i="14"/>
  <c r="L40" i="14"/>
  <c r="M40" i="14"/>
  <c r="N40" i="14"/>
  <c r="O40" i="14"/>
  <c r="K41" i="14"/>
  <c r="L41" i="14"/>
  <c r="M41" i="14"/>
  <c r="N41" i="14"/>
  <c r="O41" i="14"/>
  <c r="K42" i="14"/>
  <c r="L42" i="14"/>
  <c r="M42" i="14"/>
  <c r="N42" i="14"/>
  <c r="O42" i="14"/>
  <c r="K43" i="14"/>
  <c r="L43" i="14"/>
  <c r="M43" i="14"/>
  <c r="N43" i="14"/>
  <c r="O43" i="14"/>
  <c r="K44" i="14"/>
  <c r="L44" i="14"/>
  <c r="M44" i="14"/>
  <c r="N44" i="14"/>
  <c r="O44" i="14"/>
  <c r="K45" i="14"/>
  <c r="L45" i="14"/>
  <c r="M45" i="14"/>
  <c r="N45" i="14"/>
  <c r="O45" i="14"/>
  <c r="K46" i="14"/>
  <c r="L46" i="14"/>
  <c r="M46" i="14"/>
  <c r="N46" i="14"/>
  <c r="O46" i="14"/>
  <c r="K47" i="14"/>
  <c r="R47" i="14" s="1"/>
  <c r="T47" i="14" s="1"/>
  <c r="L47" i="14"/>
  <c r="M47" i="14"/>
  <c r="N47" i="14"/>
  <c r="O47" i="14"/>
  <c r="K48" i="14"/>
  <c r="L48" i="14"/>
  <c r="M48" i="14"/>
  <c r="N48" i="14"/>
  <c r="O48" i="14"/>
  <c r="K49" i="14"/>
  <c r="L49" i="14"/>
  <c r="M49" i="14"/>
  <c r="N49" i="14"/>
  <c r="O49" i="14"/>
  <c r="K50" i="14"/>
  <c r="L50" i="14"/>
  <c r="M50" i="14"/>
  <c r="N50" i="14"/>
  <c r="O50" i="14"/>
  <c r="K51" i="14"/>
  <c r="L51" i="14"/>
  <c r="M51" i="14"/>
  <c r="N51" i="14"/>
  <c r="O51" i="14"/>
  <c r="K52" i="14"/>
  <c r="L52" i="14"/>
  <c r="M52" i="14"/>
  <c r="N52" i="14"/>
  <c r="O52" i="14"/>
  <c r="K53" i="14"/>
  <c r="L53" i="14"/>
  <c r="M53" i="14"/>
  <c r="N53" i="14"/>
  <c r="O53" i="14"/>
  <c r="K54" i="14"/>
  <c r="L54" i="14"/>
  <c r="M54" i="14"/>
  <c r="N54" i="14"/>
  <c r="O54" i="14"/>
  <c r="K55" i="14"/>
  <c r="L55" i="14"/>
  <c r="M55" i="14"/>
  <c r="N55" i="14"/>
  <c r="O55" i="14"/>
  <c r="K56" i="14"/>
  <c r="L56" i="14"/>
  <c r="M56" i="14"/>
  <c r="N56" i="14"/>
  <c r="O56" i="14"/>
  <c r="K57" i="14"/>
  <c r="L57" i="14"/>
  <c r="M57" i="14"/>
  <c r="N57" i="14"/>
  <c r="O57" i="14"/>
  <c r="K58" i="14"/>
  <c r="L58" i="14"/>
  <c r="M58" i="14"/>
  <c r="N58" i="14"/>
  <c r="O58" i="14"/>
  <c r="K59" i="14"/>
  <c r="L59" i="14"/>
  <c r="M59" i="14"/>
  <c r="N59" i="14"/>
  <c r="O59" i="14"/>
  <c r="K60" i="14"/>
  <c r="L60" i="14"/>
  <c r="M60" i="14"/>
  <c r="N60" i="14"/>
  <c r="O60" i="14"/>
  <c r="K61" i="14"/>
  <c r="L61" i="14"/>
  <c r="M61" i="14"/>
  <c r="N61" i="14"/>
  <c r="O61" i="14"/>
  <c r="K62" i="14"/>
  <c r="L62" i="14"/>
  <c r="M62" i="14"/>
  <c r="N62" i="14"/>
  <c r="O62" i="14"/>
  <c r="K63" i="14"/>
  <c r="L63" i="14"/>
  <c r="M63" i="14"/>
  <c r="N63" i="14"/>
  <c r="O63" i="14"/>
  <c r="K64" i="14"/>
  <c r="L64" i="14"/>
  <c r="M64" i="14"/>
  <c r="N64" i="14"/>
  <c r="O64" i="14"/>
  <c r="K65" i="14"/>
  <c r="L65" i="14"/>
  <c r="M65" i="14"/>
  <c r="N65" i="14"/>
  <c r="O65" i="14"/>
  <c r="K66" i="14"/>
  <c r="L66" i="14"/>
  <c r="M66" i="14"/>
  <c r="N66" i="14"/>
  <c r="O66" i="14"/>
  <c r="K67" i="14"/>
  <c r="L67" i="14"/>
  <c r="M67" i="14"/>
  <c r="N67" i="14"/>
  <c r="O67" i="14"/>
  <c r="K68" i="14"/>
  <c r="L68" i="14"/>
  <c r="M68" i="14"/>
  <c r="N68" i="14"/>
  <c r="O68" i="14"/>
  <c r="K69" i="14"/>
  <c r="L69" i="14"/>
  <c r="M69" i="14"/>
  <c r="N69" i="14"/>
  <c r="O69" i="14"/>
  <c r="K70" i="14"/>
  <c r="L70" i="14"/>
  <c r="M70" i="14"/>
  <c r="N70" i="14"/>
  <c r="O70" i="14"/>
  <c r="K71" i="14"/>
  <c r="L71" i="14"/>
  <c r="M71" i="14"/>
  <c r="N71" i="14"/>
  <c r="O71" i="14"/>
  <c r="K72" i="14"/>
  <c r="L72" i="14"/>
  <c r="M72" i="14"/>
  <c r="N72" i="14"/>
  <c r="O72" i="14"/>
  <c r="K73" i="14"/>
  <c r="L73" i="14"/>
  <c r="M73" i="14"/>
  <c r="N73" i="14"/>
  <c r="O73" i="14"/>
  <c r="K74" i="14"/>
  <c r="L74" i="14"/>
  <c r="M74" i="14"/>
  <c r="N74" i="14"/>
  <c r="O74" i="14"/>
  <c r="K75" i="14"/>
  <c r="L75" i="14"/>
  <c r="M75" i="14"/>
  <c r="N75" i="14"/>
  <c r="O75" i="14"/>
  <c r="K76" i="14"/>
  <c r="L76" i="14"/>
  <c r="M76" i="14"/>
  <c r="N76" i="14"/>
  <c r="O76" i="14"/>
  <c r="K77" i="14"/>
  <c r="L77" i="14"/>
  <c r="M77" i="14"/>
  <c r="N77" i="14"/>
  <c r="O77" i="14"/>
  <c r="K78" i="14"/>
  <c r="L78" i="14"/>
  <c r="M78" i="14"/>
  <c r="N78" i="14"/>
  <c r="O78" i="14"/>
  <c r="K79" i="14"/>
  <c r="L79" i="14"/>
  <c r="M79" i="14"/>
  <c r="N79" i="14"/>
  <c r="O79" i="14"/>
  <c r="K80" i="14"/>
  <c r="L80" i="14"/>
  <c r="M80" i="14"/>
  <c r="N80" i="14"/>
  <c r="O80" i="14"/>
  <c r="K81" i="14"/>
  <c r="L81" i="14"/>
  <c r="M81" i="14"/>
  <c r="N81" i="14"/>
  <c r="O81" i="14"/>
  <c r="K82" i="14"/>
  <c r="L82" i="14"/>
  <c r="M82" i="14"/>
  <c r="N82" i="14"/>
  <c r="O82" i="14"/>
  <c r="K83" i="14"/>
  <c r="L83" i="14"/>
  <c r="M83" i="14"/>
  <c r="N83" i="14"/>
  <c r="O83" i="14"/>
  <c r="K84" i="14"/>
  <c r="L84" i="14"/>
  <c r="M84" i="14"/>
  <c r="N84" i="14"/>
  <c r="O84" i="14"/>
  <c r="K85" i="14"/>
  <c r="L85" i="14"/>
  <c r="M85" i="14"/>
  <c r="N85" i="14"/>
  <c r="O85" i="14"/>
  <c r="K86" i="14"/>
  <c r="L86" i="14"/>
  <c r="M86" i="14"/>
  <c r="N86" i="14"/>
  <c r="O86" i="14"/>
  <c r="K87" i="14"/>
  <c r="L87" i="14"/>
  <c r="M87" i="14"/>
  <c r="N87" i="14"/>
  <c r="O87" i="14"/>
  <c r="K88" i="14"/>
  <c r="L88" i="14"/>
  <c r="M88" i="14"/>
  <c r="N88" i="14"/>
  <c r="O88" i="14"/>
  <c r="K89" i="14"/>
  <c r="L89" i="14"/>
  <c r="M89" i="14"/>
  <c r="N89" i="14"/>
  <c r="O89" i="14"/>
  <c r="K90" i="14"/>
  <c r="L90" i="14"/>
  <c r="M90" i="14"/>
  <c r="N90" i="14"/>
  <c r="O90" i="14"/>
  <c r="K91" i="14"/>
  <c r="L91" i="14"/>
  <c r="M91" i="14"/>
  <c r="N91" i="14"/>
  <c r="O91" i="14"/>
  <c r="K92" i="14"/>
  <c r="L92" i="14"/>
  <c r="M92" i="14"/>
  <c r="N92" i="14"/>
  <c r="O92" i="14"/>
  <c r="K93" i="14"/>
  <c r="L93" i="14"/>
  <c r="M93" i="14"/>
  <c r="N93" i="14"/>
  <c r="O93" i="14"/>
  <c r="K94" i="14"/>
  <c r="L94" i="14"/>
  <c r="M94" i="14"/>
  <c r="N94" i="14"/>
  <c r="O94" i="14"/>
  <c r="K95" i="14"/>
  <c r="L95" i="14"/>
  <c r="M95" i="14"/>
  <c r="N95" i="14"/>
  <c r="O95" i="14"/>
  <c r="K96" i="14"/>
  <c r="L96" i="14"/>
  <c r="M96" i="14"/>
  <c r="N96" i="14"/>
  <c r="O96" i="14"/>
  <c r="K97" i="14"/>
  <c r="L97" i="14"/>
  <c r="M97" i="14"/>
  <c r="N97" i="14"/>
  <c r="O97" i="14"/>
  <c r="K98" i="14"/>
  <c r="L98" i="14"/>
  <c r="M98" i="14"/>
  <c r="N98" i="14"/>
  <c r="O98" i="14"/>
  <c r="K99" i="14"/>
  <c r="L99" i="14"/>
  <c r="M99" i="14"/>
  <c r="N99" i="14"/>
  <c r="O99" i="14"/>
  <c r="K100" i="14"/>
  <c r="L100" i="14"/>
  <c r="M100" i="14"/>
  <c r="N100" i="14"/>
  <c r="O100" i="14"/>
  <c r="K101" i="14"/>
  <c r="L101" i="14"/>
  <c r="M101" i="14"/>
  <c r="N101" i="14"/>
  <c r="O101" i="14"/>
  <c r="K102" i="14"/>
  <c r="L102" i="14"/>
  <c r="M102" i="14"/>
  <c r="N102" i="14"/>
  <c r="O102" i="14"/>
  <c r="K103" i="14"/>
  <c r="L103" i="14"/>
  <c r="M103" i="14"/>
  <c r="N103" i="14"/>
  <c r="O103" i="14"/>
  <c r="K104" i="14"/>
  <c r="L104" i="14"/>
  <c r="M104" i="14"/>
  <c r="N104" i="14"/>
  <c r="O104" i="14"/>
  <c r="K105" i="14"/>
  <c r="L105" i="14"/>
  <c r="M105" i="14"/>
  <c r="N105" i="14"/>
  <c r="O105" i="14"/>
  <c r="K106" i="14"/>
  <c r="L106" i="14"/>
  <c r="M106" i="14"/>
  <c r="N106" i="14"/>
  <c r="O106" i="14"/>
  <c r="K107" i="14"/>
  <c r="L107" i="14"/>
  <c r="M107" i="14"/>
  <c r="N107" i="14"/>
  <c r="O107" i="14"/>
  <c r="K108" i="14"/>
  <c r="L108" i="14"/>
  <c r="M108" i="14"/>
  <c r="N108" i="14"/>
  <c r="O108" i="14"/>
  <c r="K109" i="14"/>
  <c r="L109" i="14"/>
  <c r="M109" i="14"/>
  <c r="N109" i="14"/>
  <c r="O109" i="14"/>
  <c r="K110" i="14"/>
  <c r="L110" i="14"/>
  <c r="M110" i="14"/>
  <c r="N110" i="14"/>
  <c r="O110" i="14"/>
  <c r="K111" i="14"/>
  <c r="L111" i="14"/>
  <c r="M111" i="14"/>
  <c r="N111" i="14"/>
  <c r="O111" i="14"/>
  <c r="K112" i="14"/>
  <c r="L112" i="14"/>
  <c r="M112" i="14"/>
  <c r="N112" i="14"/>
  <c r="O112" i="14"/>
  <c r="K113" i="14"/>
  <c r="L113" i="14"/>
  <c r="M113" i="14"/>
  <c r="N113" i="14"/>
  <c r="O113" i="14"/>
  <c r="K114" i="14"/>
  <c r="L114" i="14"/>
  <c r="M114" i="14"/>
  <c r="N114" i="14"/>
  <c r="O114" i="14"/>
  <c r="K115" i="14"/>
  <c r="L115" i="14"/>
  <c r="M115" i="14"/>
  <c r="N115" i="14"/>
  <c r="O115" i="14"/>
  <c r="K116" i="14"/>
  <c r="L116" i="14"/>
  <c r="M116" i="14"/>
  <c r="N116" i="14"/>
  <c r="O116" i="14"/>
  <c r="K117" i="14"/>
  <c r="L117" i="14"/>
  <c r="M117" i="14"/>
  <c r="N117" i="14"/>
  <c r="O117" i="14"/>
  <c r="K118" i="14"/>
  <c r="L118" i="14"/>
  <c r="M118" i="14"/>
  <c r="N118" i="14"/>
  <c r="O118" i="14"/>
  <c r="K119" i="14"/>
  <c r="L119" i="14"/>
  <c r="M119" i="14"/>
  <c r="N119" i="14"/>
  <c r="O119" i="14"/>
  <c r="K120" i="14"/>
  <c r="L120" i="14"/>
  <c r="M120" i="14"/>
  <c r="N120" i="14"/>
  <c r="O120" i="14"/>
  <c r="K121" i="14"/>
  <c r="L121" i="14"/>
  <c r="M121" i="14"/>
  <c r="N121" i="14"/>
  <c r="O121" i="14"/>
  <c r="K122" i="14"/>
  <c r="L122" i="14"/>
  <c r="M122" i="14"/>
  <c r="N122" i="14"/>
  <c r="O122" i="14"/>
  <c r="K123" i="14"/>
  <c r="L123" i="14"/>
  <c r="M123" i="14"/>
  <c r="N123" i="14"/>
  <c r="O123" i="14"/>
  <c r="K124" i="14"/>
  <c r="L124" i="14"/>
  <c r="M124" i="14"/>
  <c r="N124" i="14"/>
  <c r="O124" i="14"/>
  <c r="K125" i="14"/>
  <c r="L125" i="14"/>
  <c r="M125" i="14"/>
  <c r="N125" i="14"/>
  <c r="O125" i="14"/>
  <c r="K126" i="14"/>
  <c r="L126" i="14"/>
  <c r="M126" i="14"/>
  <c r="N126" i="14"/>
  <c r="O126" i="14"/>
  <c r="K127" i="14"/>
  <c r="L127" i="14"/>
  <c r="M127" i="14"/>
  <c r="N127" i="14"/>
  <c r="O127" i="14"/>
  <c r="K128" i="14"/>
  <c r="L128" i="14"/>
  <c r="M128" i="14"/>
  <c r="N128" i="14"/>
  <c r="O128" i="14"/>
  <c r="K129" i="14"/>
  <c r="L129" i="14"/>
  <c r="M129" i="14"/>
  <c r="N129" i="14"/>
  <c r="O129" i="14"/>
  <c r="K130" i="14"/>
  <c r="L130" i="14"/>
  <c r="M130" i="14"/>
  <c r="N130" i="14"/>
  <c r="O130" i="14"/>
  <c r="K131" i="14"/>
  <c r="L131" i="14"/>
  <c r="M131" i="14"/>
  <c r="N131" i="14"/>
  <c r="O131" i="14"/>
  <c r="K132" i="14"/>
  <c r="L132" i="14"/>
  <c r="M132" i="14"/>
  <c r="N132" i="14"/>
  <c r="O132" i="14"/>
  <c r="K133" i="14"/>
  <c r="L133" i="14"/>
  <c r="M133" i="14"/>
  <c r="N133" i="14"/>
  <c r="O133" i="14"/>
  <c r="K134" i="14"/>
  <c r="L134" i="14"/>
  <c r="M134" i="14"/>
  <c r="N134" i="14"/>
  <c r="O134" i="14"/>
  <c r="K135" i="14"/>
  <c r="L135" i="14"/>
  <c r="M135" i="14"/>
  <c r="N135" i="14"/>
  <c r="O135" i="14"/>
  <c r="K136" i="14"/>
  <c r="L136" i="14"/>
  <c r="M136" i="14"/>
  <c r="N136" i="14"/>
  <c r="O136" i="14"/>
  <c r="K137" i="14"/>
  <c r="L137" i="14"/>
  <c r="M137" i="14"/>
  <c r="N137" i="14"/>
  <c r="O137" i="14"/>
  <c r="K138" i="14"/>
  <c r="L138" i="14"/>
  <c r="M138" i="14"/>
  <c r="N138" i="14"/>
  <c r="O138" i="14"/>
  <c r="K139" i="14"/>
  <c r="L139" i="14"/>
  <c r="M139" i="14"/>
  <c r="N139" i="14"/>
  <c r="O139" i="14"/>
  <c r="K140" i="14"/>
  <c r="L140" i="14"/>
  <c r="M140" i="14"/>
  <c r="N140" i="14"/>
  <c r="O140" i="14"/>
  <c r="K141" i="14"/>
  <c r="L141" i="14"/>
  <c r="M141" i="14"/>
  <c r="N141" i="14"/>
  <c r="O141" i="14"/>
  <c r="K142" i="14"/>
  <c r="L142" i="14"/>
  <c r="M142" i="14"/>
  <c r="N142" i="14"/>
  <c r="O142" i="14"/>
  <c r="K143" i="14"/>
  <c r="L143" i="14"/>
  <c r="M143" i="14"/>
  <c r="N143" i="14"/>
  <c r="O143" i="14"/>
  <c r="K144" i="14"/>
  <c r="L144" i="14"/>
  <c r="M144" i="14"/>
  <c r="N144" i="14"/>
  <c r="O144" i="14"/>
  <c r="K145" i="14"/>
  <c r="L145" i="14"/>
  <c r="M145" i="14"/>
  <c r="N145" i="14"/>
  <c r="O145" i="14"/>
  <c r="K146" i="14"/>
  <c r="L146" i="14"/>
  <c r="M146" i="14"/>
  <c r="N146" i="14"/>
  <c r="O146" i="14"/>
  <c r="K147" i="14"/>
  <c r="L147" i="14"/>
  <c r="M147" i="14"/>
  <c r="N147" i="14"/>
  <c r="O147" i="14"/>
  <c r="K148" i="14"/>
  <c r="L148" i="14"/>
  <c r="M148" i="14"/>
  <c r="N148" i="14"/>
  <c r="O148" i="14"/>
  <c r="K149" i="14"/>
  <c r="L149" i="14"/>
  <c r="M149" i="14"/>
  <c r="N149" i="14"/>
  <c r="O149" i="14"/>
  <c r="K150" i="14"/>
  <c r="L150" i="14"/>
  <c r="M150" i="14"/>
  <c r="N150" i="14"/>
  <c r="O150" i="14"/>
  <c r="K151" i="14"/>
  <c r="L151" i="14"/>
  <c r="M151" i="14"/>
  <c r="N151" i="14"/>
  <c r="O151" i="14"/>
  <c r="K152" i="14"/>
  <c r="L152" i="14"/>
  <c r="M152" i="14"/>
  <c r="N152" i="14"/>
  <c r="O152" i="14"/>
  <c r="K153" i="14"/>
  <c r="L153" i="14"/>
  <c r="M153" i="14"/>
  <c r="N153" i="14"/>
  <c r="O153" i="14"/>
  <c r="K154" i="14"/>
  <c r="L154" i="14"/>
  <c r="M154" i="14"/>
  <c r="N154" i="14"/>
  <c r="O154" i="14"/>
  <c r="K155" i="14"/>
  <c r="L155" i="14"/>
  <c r="M155" i="14"/>
  <c r="N155" i="14"/>
  <c r="O155" i="14"/>
  <c r="K156" i="14"/>
  <c r="L156" i="14"/>
  <c r="M156" i="14"/>
  <c r="N156" i="14"/>
  <c r="O156" i="14"/>
  <c r="K157" i="14"/>
  <c r="L157" i="14"/>
  <c r="M157" i="14"/>
  <c r="N157" i="14"/>
  <c r="O157" i="14"/>
  <c r="K158" i="14"/>
  <c r="L158" i="14"/>
  <c r="M158" i="14"/>
  <c r="N158" i="14"/>
  <c r="O158" i="14"/>
  <c r="K159" i="14"/>
  <c r="L159" i="14"/>
  <c r="M159" i="14"/>
  <c r="N159" i="14"/>
  <c r="O159" i="14"/>
  <c r="K160" i="14"/>
  <c r="L160" i="14"/>
  <c r="M160" i="14"/>
  <c r="N160" i="14"/>
  <c r="O160" i="14"/>
  <c r="K161" i="14"/>
  <c r="L161" i="14"/>
  <c r="M161" i="14"/>
  <c r="N161" i="14"/>
  <c r="O161" i="14"/>
  <c r="K162" i="14"/>
  <c r="L162" i="14"/>
  <c r="M162" i="14"/>
  <c r="N162" i="14"/>
  <c r="O162" i="14"/>
  <c r="K163" i="14"/>
  <c r="L163" i="14"/>
  <c r="M163" i="14"/>
  <c r="N163" i="14"/>
  <c r="O163" i="14"/>
  <c r="K164" i="14"/>
  <c r="L164" i="14"/>
  <c r="M164" i="14"/>
  <c r="N164" i="14"/>
  <c r="O164" i="14"/>
  <c r="K165" i="14"/>
  <c r="L165" i="14"/>
  <c r="M165" i="14"/>
  <c r="N165" i="14"/>
  <c r="O165" i="14"/>
  <c r="K166" i="14"/>
  <c r="L166" i="14"/>
  <c r="M166" i="14"/>
  <c r="N166" i="14"/>
  <c r="O166" i="14"/>
  <c r="K167" i="14"/>
  <c r="L167" i="14"/>
  <c r="M167" i="14"/>
  <c r="N167" i="14"/>
  <c r="O167" i="14"/>
  <c r="K168" i="14"/>
  <c r="L168" i="14"/>
  <c r="M168" i="14"/>
  <c r="N168" i="14"/>
  <c r="O168" i="14"/>
  <c r="K169" i="14"/>
  <c r="L169" i="14"/>
  <c r="M169" i="14"/>
  <c r="N169" i="14"/>
  <c r="O169" i="14"/>
  <c r="K170" i="14"/>
  <c r="L170" i="14"/>
  <c r="M170" i="14"/>
  <c r="N170" i="14"/>
  <c r="O170" i="14"/>
  <c r="K171" i="14"/>
  <c r="L171" i="14"/>
  <c r="M171" i="14"/>
  <c r="N171" i="14"/>
  <c r="O171" i="14"/>
  <c r="K172" i="14"/>
  <c r="L172" i="14"/>
  <c r="M172" i="14"/>
  <c r="N172" i="14"/>
  <c r="O172" i="14"/>
  <c r="K173" i="14"/>
  <c r="L173" i="14"/>
  <c r="M173" i="14"/>
  <c r="N173" i="14"/>
  <c r="O173" i="14"/>
  <c r="K174" i="14"/>
  <c r="L174" i="14"/>
  <c r="M174" i="14"/>
  <c r="N174" i="14"/>
  <c r="O174" i="14"/>
  <c r="K175" i="14"/>
  <c r="L175" i="14"/>
  <c r="M175" i="14"/>
  <c r="N175" i="14"/>
  <c r="O175" i="14"/>
  <c r="K176" i="14"/>
  <c r="L176" i="14"/>
  <c r="M176" i="14"/>
  <c r="N176" i="14"/>
  <c r="O176" i="14"/>
  <c r="K177" i="14"/>
  <c r="L177" i="14"/>
  <c r="M177" i="14"/>
  <c r="N177" i="14"/>
  <c r="O177" i="14"/>
  <c r="K178" i="14"/>
  <c r="L178" i="14"/>
  <c r="M178" i="14"/>
  <c r="N178" i="14"/>
  <c r="O178" i="14"/>
  <c r="K179" i="14"/>
  <c r="L179" i="14"/>
  <c r="M179" i="14"/>
  <c r="N179" i="14"/>
  <c r="O179" i="14"/>
  <c r="K180" i="14"/>
  <c r="L180" i="14"/>
  <c r="M180" i="14"/>
  <c r="N180" i="14"/>
  <c r="O180" i="14"/>
  <c r="K181" i="14"/>
  <c r="L181" i="14"/>
  <c r="M181" i="14"/>
  <c r="N181" i="14"/>
  <c r="O181" i="14"/>
  <c r="K182" i="14"/>
  <c r="L182" i="14"/>
  <c r="M182" i="14"/>
  <c r="N182" i="14"/>
  <c r="O182" i="14"/>
  <c r="K183" i="14"/>
  <c r="L183" i="14"/>
  <c r="M183" i="14"/>
  <c r="N183" i="14"/>
  <c r="O183" i="14"/>
  <c r="K184" i="14"/>
  <c r="L184" i="14"/>
  <c r="M184" i="14"/>
  <c r="N184" i="14"/>
  <c r="O184" i="14"/>
  <c r="K185" i="14"/>
  <c r="L185" i="14"/>
  <c r="M185" i="14"/>
  <c r="N185" i="14"/>
  <c r="O185" i="14"/>
  <c r="K186" i="14"/>
  <c r="L186" i="14"/>
  <c r="M186" i="14"/>
  <c r="N186" i="14"/>
  <c r="O186" i="14"/>
  <c r="K187" i="14"/>
  <c r="L187" i="14"/>
  <c r="M187" i="14"/>
  <c r="N187" i="14"/>
  <c r="O187" i="14"/>
  <c r="K188" i="14"/>
  <c r="L188" i="14"/>
  <c r="M188" i="14"/>
  <c r="N188" i="14"/>
  <c r="O188" i="14"/>
  <c r="L189" i="14"/>
  <c r="M189" i="14"/>
  <c r="N189" i="14"/>
  <c r="R189" i="14" s="1"/>
  <c r="T189" i="14" s="1"/>
  <c r="O189" i="14"/>
  <c r="K190" i="14"/>
  <c r="L190" i="14"/>
  <c r="M190" i="14"/>
  <c r="N190" i="14"/>
  <c r="O190" i="14"/>
  <c r="K191" i="14"/>
  <c r="L191" i="14"/>
  <c r="M191" i="14"/>
  <c r="N191" i="14"/>
  <c r="O191" i="14"/>
  <c r="K192" i="14"/>
  <c r="L192" i="14"/>
  <c r="M192" i="14"/>
  <c r="N192" i="14"/>
  <c r="O192" i="14"/>
  <c r="K193" i="14"/>
  <c r="L193" i="14"/>
  <c r="M193" i="14"/>
  <c r="N193" i="14"/>
  <c r="O193" i="14"/>
  <c r="K194" i="14"/>
  <c r="L194" i="14"/>
  <c r="M194" i="14"/>
  <c r="N194" i="14"/>
  <c r="O194" i="14"/>
  <c r="K195" i="14"/>
  <c r="L195" i="14"/>
  <c r="M195" i="14"/>
  <c r="N195" i="14"/>
  <c r="O195" i="14"/>
  <c r="K196" i="14"/>
  <c r="L196" i="14"/>
  <c r="M196" i="14"/>
  <c r="N196" i="14"/>
  <c r="O196" i="14"/>
  <c r="K197" i="14"/>
  <c r="L197" i="14"/>
  <c r="M197" i="14"/>
  <c r="N197" i="14"/>
  <c r="O197" i="14"/>
  <c r="K198" i="14"/>
  <c r="L198" i="14"/>
  <c r="S198" i="14" s="1"/>
  <c r="M198" i="14"/>
  <c r="N198" i="14"/>
  <c r="K199" i="14"/>
  <c r="L199" i="14"/>
  <c r="M199" i="14"/>
  <c r="N199" i="14"/>
  <c r="O10" i="14"/>
  <c r="N10" i="14"/>
  <c r="M10" i="14"/>
  <c r="K10" i="14"/>
  <c r="L10" i="14"/>
  <c r="A11" i="14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K11" i="13"/>
  <c r="L11" i="13"/>
  <c r="M11" i="13"/>
  <c r="N11" i="13"/>
  <c r="O11" i="13"/>
  <c r="K12" i="13"/>
  <c r="R12" i="13" s="1"/>
  <c r="T12" i="13" s="1"/>
  <c r="L12" i="13"/>
  <c r="M12" i="13"/>
  <c r="N12" i="13"/>
  <c r="O12" i="13"/>
  <c r="K13" i="13"/>
  <c r="L13" i="13"/>
  <c r="M13" i="13"/>
  <c r="N13" i="13"/>
  <c r="O13" i="13"/>
  <c r="K14" i="13"/>
  <c r="L14" i="13"/>
  <c r="M14" i="13"/>
  <c r="N14" i="13"/>
  <c r="O14" i="13"/>
  <c r="K15" i="13"/>
  <c r="L15" i="13"/>
  <c r="M15" i="13"/>
  <c r="N15" i="13"/>
  <c r="O15" i="13"/>
  <c r="K16" i="13"/>
  <c r="R16" i="13" s="1"/>
  <c r="T16" i="13" s="1"/>
  <c r="L16" i="13"/>
  <c r="M16" i="13"/>
  <c r="N16" i="13"/>
  <c r="O16" i="13"/>
  <c r="K17" i="13"/>
  <c r="L17" i="13"/>
  <c r="M17" i="13"/>
  <c r="N17" i="13"/>
  <c r="O17" i="13"/>
  <c r="K18" i="13"/>
  <c r="L18" i="13"/>
  <c r="M18" i="13"/>
  <c r="N18" i="13"/>
  <c r="O18" i="13"/>
  <c r="K19" i="13"/>
  <c r="L19" i="13"/>
  <c r="M19" i="13"/>
  <c r="N19" i="13"/>
  <c r="O19" i="13"/>
  <c r="K20" i="13"/>
  <c r="L20" i="13"/>
  <c r="M20" i="13"/>
  <c r="N20" i="13"/>
  <c r="O20" i="13"/>
  <c r="K21" i="13"/>
  <c r="L21" i="13"/>
  <c r="M21" i="13"/>
  <c r="N21" i="13"/>
  <c r="O21" i="13"/>
  <c r="K22" i="13"/>
  <c r="L22" i="13"/>
  <c r="M22" i="13"/>
  <c r="N22" i="13"/>
  <c r="O22" i="13"/>
  <c r="K23" i="13"/>
  <c r="L23" i="13"/>
  <c r="M23" i="13"/>
  <c r="N23" i="13"/>
  <c r="O23" i="13"/>
  <c r="K24" i="13"/>
  <c r="L24" i="13"/>
  <c r="M24" i="13"/>
  <c r="N24" i="13"/>
  <c r="O24" i="13"/>
  <c r="K25" i="13"/>
  <c r="L25" i="13"/>
  <c r="M25" i="13"/>
  <c r="N25" i="13"/>
  <c r="O25" i="13"/>
  <c r="K26" i="13"/>
  <c r="L26" i="13"/>
  <c r="M26" i="13"/>
  <c r="N26" i="13"/>
  <c r="O26" i="13"/>
  <c r="K27" i="13"/>
  <c r="L27" i="13"/>
  <c r="M27" i="13"/>
  <c r="N27" i="13"/>
  <c r="O27" i="13"/>
  <c r="K28" i="13"/>
  <c r="L28" i="13"/>
  <c r="M28" i="13"/>
  <c r="N28" i="13"/>
  <c r="O28" i="13"/>
  <c r="K29" i="13"/>
  <c r="L29" i="13"/>
  <c r="M29" i="13"/>
  <c r="N29" i="13"/>
  <c r="O29" i="13"/>
  <c r="K30" i="13"/>
  <c r="L30" i="13"/>
  <c r="M30" i="13"/>
  <c r="N30" i="13"/>
  <c r="O30" i="13"/>
  <c r="K31" i="13"/>
  <c r="L31" i="13"/>
  <c r="M31" i="13"/>
  <c r="N31" i="13"/>
  <c r="O31" i="13"/>
  <c r="K32" i="13"/>
  <c r="L32" i="13"/>
  <c r="M32" i="13"/>
  <c r="N32" i="13"/>
  <c r="O32" i="13"/>
  <c r="K33" i="13"/>
  <c r="L33" i="13"/>
  <c r="M33" i="13"/>
  <c r="N33" i="13"/>
  <c r="O33" i="13"/>
  <c r="K34" i="13"/>
  <c r="L34" i="13"/>
  <c r="M34" i="13"/>
  <c r="N34" i="13"/>
  <c r="O34" i="13"/>
  <c r="K35" i="13"/>
  <c r="L35" i="13"/>
  <c r="M35" i="13"/>
  <c r="N35" i="13"/>
  <c r="O35" i="13"/>
  <c r="K36" i="13"/>
  <c r="L36" i="13"/>
  <c r="M36" i="13"/>
  <c r="N36" i="13"/>
  <c r="O36" i="13"/>
  <c r="K37" i="13"/>
  <c r="L37" i="13"/>
  <c r="M37" i="13"/>
  <c r="N37" i="13"/>
  <c r="O37" i="13"/>
  <c r="K38" i="13"/>
  <c r="L38" i="13"/>
  <c r="M38" i="13"/>
  <c r="N38" i="13"/>
  <c r="O38" i="13"/>
  <c r="K39" i="13"/>
  <c r="L39" i="13"/>
  <c r="M39" i="13"/>
  <c r="N39" i="13"/>
  <c r="O39" i="13"/>
  <c r="K40" i="13"/>
  <c r="L40" i="13"/>
  <c r="M40" i="13"/>
  <c r="N40" i="13"/>
  <c r="O40" i="13"/>
  <c r="K41" i="13"/>
  <c r="L41" i="13"/>
  <c r="M41" i="13"/>
  <c r="N41" i="13"/>
  <c r="O41" i="13"/>
  <c r="K42" i="13"/>
  <c r="L42" i="13"/>
  <c r="M42" i="13"/>
  <c r="N42" i="13"/>
  <c r="O42" i="13"/>
  <c r="K43" i="13"/>
  <c r="L43" i="13"/>
  <c r="M43" i="13"/>
  <c r="N43" i="13"/>
  <c r="O43" i="13"/>
  <c r="K44" i="13"/>
  <c r="L44" i="13"/>
  <c r="M44" i="13"/>
  <c r="N44" i="13"/>
  <c r="O44" i="13"/>
  <c r="K45" i="13"/>
  <c r="L45" i="13"/>
  <c r="M45" i="13"/>
  <c r="N45" i="13"/>
  <c r="O45" i="13"/>
  <c r="K46" i="13"/>
  <c r="L46" i="13"/>
  <c r="M46" i="13"/>
  <c r="N46" i="13"/>
  <c r="O46" i="13"/>
  <c r="K47" i="13"/>
  <c r="L47" i="13"/>
  <c r="M47" i="13"/>
  <c r="N47" i="13"/>
  <c r="O47" i="13"/>
  <c r="K48" i="13"/>
  <c r="L48" i="13"/>
  <c r="M48" i="13"/>
  <c r="N48" i="13"/>
  <c r="O48" i="13"/>
  <c r="K49" i="13"/>
  <c r="L49" i="13"/>
  <c r="M49" i="13"/>
  <c r="N49" i="13"/>
  <c r="O49" i="13"/>
  <c r="K50" i="13"/>
  <c r="L50" i="13"/>
  <c r="M50" i="13"/>
  <c r="N50" i="13"/>
  <c r="O50" i="13"/>
  <c r="K51" i="13"/>
  <c r="L51" i="13"/>
  <c r="M51" i="13"/>
  <c r="N51" i="13"/>
  <c r="O51" i="13"/>
  <c r="K52" i="13"/>
  <c r="L52" i="13"/>
  <c r="M52" i="13"/>
  <c r="N52" i="13"/>
  <c r="O52" i="13"/>
  <c r="K53" i="13"/>
  <c r="L53" i="13"/>
  <c r="M53" i="13"/>
  <c r="N53" i="13"/>
  <c r="O53" i="13"/>
  <c r="K54" i="13"/>
  <c r="L54" i="13"/>
  <c r="M54" i="13"/>
  <c r="N54" i="13"/>
  <c r="O54" i="13"/>
  <c r="K55" i="13"/>
  <c r="L55" i="13"/>
  <c r="M55" i="13"/>
  <c r="N55" i="13"/>
  <c r="O55" i="13"/>
  <c r="K56" i="13"/>
  <c r="L56" i="13"/>
  <c r="M56" i="13"/>
  <c r="N56" i="13"/>
  <c r="O56" i="13"/>
  <c r="K57" i="13"/>
  <c r="L57" i="13"/>
  <c r="M57" i="13"/>
  <c r="N57" i="13"/>
  <c r="O57" i="13"/>
  <c r="K58" i="13"/>
  <c r="L58" i="13"/>
  <c r="M58" i="13"/>
  <c r="N58" i="13"/>
  <c r="O58" i="13"/>
  <c r="K59" i="13"/>
  <c r="L59" i="13"/>
  <c r="M59" i="13"/>
  <c r="N59" i="13"/>
  <c r="O59" i="13"/>
  <c r="K60" i="13"/>
  <c r="L60" i="13"/>
  <c r="M60" i="13"/>
  <c r="N60" i="13"/>
  <c r="O60" i="13"/>
  <c r="K61" i="13"/>
  <c r="R61" i="13" s="1"/>
  <c r="T61" i="13" s="1"/>
  <c r="L61" i="13"/>
  <c r="M61" i="13"/>
  <c r="O61" i="13"/>
  <c r="K62" i="13"/>
  <c r="L62" i="13"/>
  <c r="M62" i="13"/>
  <c r="N62" i="13"/>
  <c r="O62" i="13"/>
  <c r="K63" i="13"/>
  <c r="L63" i="13"/>
  <c r="M63" i="13"/>
  <c r="N63" i="13"/>
  <c r="O63" i="13"/>
  <c r="K64" i="13"/>
  <c r="L64" i="13"/>
  <c r="S64" i="13" s="1"/>
  <c r="M64" i="13"/>
  <c r="N64" i="13"/>
  <c r="O64" i="13"/>
  <c r="K65" i="13"/>
  <c r="L65" i="13"/>
  <c r="M65" i="13"/>
  <c r="N65" i="13"/>
  <c r="O65" i="13"/>
  <c r="K66" i="13"/>
  <c r="L66" i="13"/>
  <c r="M66" i="13"/>
  <c r="N66" i="13"/>
  <c r="O66" i="13"/>
  <c r="K67" i="13"/>
  <c r="L67" i="13"/>
  <c r="M67" i="13"/>
  <c r="N67" i="13"/>
  <c r="O67" i="13"/>
  <c r="K68" i="13"/>
  <c r="L68" i="13"/>
  <c r="S68" i="13" s="1"/>
  <c r="M68" i="13"/>
  <c r="N68" i="13"/>
  <c r="O68" i="13"/>
  <c r="N10" i="13"/>
  <c r="R10" i="13" s="1"/>
  <c r="Q13" i="11" l="1"/>
  <c r="R18" i="11"/>
  <c r="T18" i="11" s="1"/>
  <c r="S15" i="11"/>
  <c r="Q18" i="11"/>
  <c r="Q14" i="11"/>
  <c r="S18" i="11"/>
  <c r="S14" i="11"/>
  <c r="Q15" i="11"/>
  <c r="R15" i="11"/>
  <c r="T15" i="11" s="1"/>
  <c r="R16" i="11"/>
  <c r="T16" i="11" s="1"/>
  <c r="R59" i="13"/>
  <c r="T59" i="13" s="1"/>
  <c r="S58" i="13"/>
  <c r="R47" i="13"/>
  <c r="T47" i="13" s="1"/>
  <c r="S46" i="13"/>
  <c r="R35" i="13"/>
  <c r="T35" i="13" s="1"/>
  <c r="S34" i="13"/>
  <c r="R23" i="13"/>
  <c r="T23" i="13" s="1"/>
  <c r="S22" i="13"/>
  <c r="Q52" i="13"/>
  <c r="R41" i="13"/>
  <c r="T41" i="13" s="1"/>
  <c r="S28" i="13"/>
  <c r="R53" i="13"/>
  <c r="T53" i="13" s="1"/>
  <c r="S52" i="13"/>
  <c r="S40" i="13"/>
  <c r="R29" i="13"/>
  <c r="T29" i="13" s="1"/>
  <c r="R17" i="13"/>
  <c r="T17" i="13" s="1"/>
  <c r="R56" i="13"/>
  <c r="T56" i="13" s="1"/>
  <c r="S55" i="13"/>
  <c r="R44" i="13"/>
  <c r="T44" i="13" s="1"/>
  <c r="S43" i="13"/>
  <c r="R32" i="13"/>
  <c r="T32" i="13" s="1"/>
  <c r="S31" i="13"/>
  <c r="R20" i="13"/>
  <c r="T20" i="13" s="1"/>
  <c r="S19" i="13"/>
  <c r="R11" i="13"/>
  <c r="T11" i="13" s="1"/>
  <c r="Q22" i="13"/>
  <c r="Q58" i="13"/>
  <c r="Q46" i="13"/>
  <c r="S65" i="13"/>
  <c r="R50" i="13"/>
  <c r="T50" i="13" s="1"/>
  <c r="S49" i="13"/>
  <c r="Q49" i="13"/>
  <c r="R38" i="13"/>
  <c r="T38" i="13" s="1"/>
  <c r="S37" i="13"/>
  <c r="R26" i="13"/>
  <c r="T26" i="13" s="1"/>
  <c r="S25" i="13"/>
  <c r="Q25" i="13"/>
  <c r="S13" i="13"/>
  <c r="Q62" i="13"/>
  <c r="Q43" i="13"/>
  <c r="Q40" i="13"/>
  <c r="Q28" i="13"/>
  <c r="Q65" i="13"/>
  <c r="Q61" i="13"/>
  <c r="Q57" i="13"/>
  <c r="Q51" i="13"/>
  <c r="Q45" i="13"/>
  <c r="Q42" i="13"/>
  <c r="Q39" i="13"/>
  <c r="Q33" i="13"/>
  <c r="Q30" i="13"/>
  <c r="Q68" i="13"/>
  <c r="S67" i="13"/>
  <c r="Q64" i="13"/>
  <c r="S63" i="13"/>
  <c r="S59" i="13"/>
  <c r="Q59" i="13"/>
  <c r="S56" i="13"/>
  <c r="Q56" i="13"/>
  <c r="S53" i="13"/>
  <c r="Q53" i="13"/>
  <c r="S50" i="13"/>
  <c r="Q50" i="13"/>
  <c r="S47" i="13"/>
  <c r="Q47" i="13"/>
  <c r="S44" i="13"/>
  <c r="Q44" i="13"/>
  <c r="S41" i="13"/>
  <c r="Q41" i="13"/>
  <c r="S38" i="13"/>
  <c r="Q38" i="13"/>
  <c r="S35" i="13"/>
  <c r="Q35" i="13"/>
  <c r="S32" i="13"/>
  <c r="Q32" i="13"/>
  <c r="S29" i="13"/>
  <c r="Q29" i="13"/>
  <c r="S26" i="13"/>
  <c r="Q26" i="13"/>
  <c r="S23" i="13"/>
  <c r="Q23" i="13"/>
  <c r="S20" i="13"/>
  <c r="Q20" i="13"/>
  <c r="S17" i="13"/>
  <c r="Q17" i="13"/>
  <c r="S14" i="13"/>
  <c r="Q55" i="13"/>
  <c r="Q37" i="13"/>
  <c r="Q34" i="13"/>
  <c r="Q31" i="13"/>
  <c r="Q19" i="13"/>
  <c r="Q24" i="13"/>
  <c r="Q21" i="13"/>
  <c r="S11" i="13"/>
  <c r="Q67" i="13"/>
  <c r="S66" i="13"/>
  <c r="S62" i="13"/>
  <c r="Q16" i="13"/>
  <c r="R13" i="13"/>
  <c r="T13" i="13" s="1"/>
  <c r="Q54" i="13"/>
  <c r="Q36" i="13"/>
  <c r="Q18" i="13"/>
  <c r="K69" i="13"/>
  <c r="S10" i="13"/>
  <c r="R68" i="13"/>
  <c r="T68" i="13" s="1"/>
  <c r="Q66" i="13"/>
  <c r="R65" i="13"/>
  <c r="T65" i="13" s="1"/>
  <c r="Q63" i="13"/>
  <c r="R62" i="13"/>
  <c r="T62" i="13" s="1"/>
  <c r="S61" i="13"/>
  <c r="R58" i="13"/>
  <c r="T58" i="13" s="1"/>
  <c r="R55" i="13"/>
  <c r="T55" i="13" s="1"/>
  <c r="R52" i="13"/>
  <c r="T52" i="13" s="1"/>
  <c r="R49" i="13"/>
  <c r="T49" i="13" s="1"/>
  <c r="R46" i="13"/>
  <c r="T46" i="13" s="1"/>
  <c r="R43" i="13"/>
  <c r="T43" i="13" s="1"/>
  <c r="R40" i="13"/>
  <c r="T40" i="13" s="1"/>
  <c r="R37" i="13"/>
  <c r="T37" i="13" s="1"/>
  <c r="R34" i="13"/>
  <c r="T34" i="13" s="1"/>
  <c r="R31" i="13"/>
  <c r="T31" i="13" s="1"/>
  <c r="R30" i="13"/>
  <c r="T30" i="13" s="1"/>
  <c r="R28" i="13"/>
  <c r="T28" i="13" s="1"/>
  <c r="R25" i="13"/>
  <c r="T25" i="13" s="1"/>
  <c r="R22" i="13"/>
  <c r="T22" i="13" s="1"/>
  <c r="R19" i="13"/>
  <c r="T19" i="13" s="1"/>
  <c r="S15" i="13"/>
  <c r="R14" i="13"/>
  <c r="T14" i="13" s="1"/>
  <c r="Q11" i="13"/>
  <c r="L69" i="13"/>
  <c r="T10" i="13"/>
  <c r="Q27" i="13"/>
  <c r="M69" i="13"/>
  <c r="R67" i="13"/>
  <c r="T67" i="13" s="1"/>
  <c r="R64" i="13"/>
  <c r="T64" i="13" s="1"/>
  <c r="Q15" i="13"/>
  <c r="Q14" i="13"/>
  <c r="N69" i="13"/>
  <c r="Q60" i="13"/>
  <c r="Q48" i="13"/>
  <c r="Q10" i="13"/>
  <c r="S60" i="13"/>
  <c r="S57" i="13"/>
  <c r="S54" i="13"/>
  <c r="S51" i="13"/>
  <c r="S48" i="13"/>
  <c r="O69" i="13"/>
  <c r="S45" i="13"/>
  <c r="S42" i="13"/>
  <c r="S39" i="13"/>
  <c r="S36" i="13"/>
  <c r="S33" i="13"/>
  <c r="S30" i="13"/>
  <c r="S27" i="13"/>
  <c r="S24" i="13"/>
  <c r="S21" i="13"/>
  <c r="S18" i="13"/>
  <c r="Q13" i="13"/>
  <c r="S12" i="13"/>
  <c r="J69" i="13"/>
  <c r="S18" i="14"/>
  <c r="S39" i="14"/>
  <c r="R30" i="14"/>
  <c r="T30" i="14" s="1"/>
  <c r="R14" i="14"/>
  <c r="T14" i="14" s="1"/>
  <c r="Q22" i="14"/>
  <c r="S19" i="14"/>
  <c r="R147" i="14"/>
  <c r="T147" i="14" s="1"/>
  <c r="R39" i="14"/>
  <c r="T39" i="14" s="1"/>
  <c r="S74" i="14"/>
  <c r="R67" i="14"/>
  <c r="T67" i="14" s="1"/>
  <c r="S11" i="14"/>
  <c r="R87" i="14"/>
  <c r="T87" i="14" s="1"/>
  <c r="S50" i="14"/>
  <c r="S122" i="14"/>
  <c r="S192" i="14"/>
  <c r="Q158" i="14"/>
  <c r="R144" i="14"/>
  <c r="T144" i="14" s="1"/>
  <c r="R158" i="14"/>
  <c r="T158" i="14" s="1"/>
  <c r="S129" i="14"/>
  <c r="R86" i="14"/>
  <c r="T86" i="14" s="1"/>
  <c r="R150" i="14"/>
  <c r="T150" i="14" s="1"/>
  <c r="S126" i="14"/>
  <c r="R46" i="14"/>
  <c r="T46" i="14" s="1"/>
  <c r="Q46" i="14"/>
  <c r="S86" i="14"/>
  <c r="R110" i="14"/>
  <c r="T110" i="14" s="1"/>
  <c r="Q74" i="14"/>
  <c r="Q43" i="14"/>
  <c r="S112" i="14"/>
  <c r="Q95" i="14"/>
  <c r="S73" i="14"/>
  <c r="S59" i="14"/>
  <c r="R102" i="14"/>
  <c r="T102" i="14" s="1"/>
  <c r="R63" i="14"/>
  <c r="T63" i="14" s="1"/>
  <c r="R106" i="14"/>
  <c r="T106" i="14" s="1"/>
  <c r="S193" i="14"/>
  <c r="Q83" i="14"/>
  <c r="S26" i="14"/>
  <c r="S188" i="14"/>
  <c r="R90" i="14"/>
  <c r="T90" i="14" s="1"/>
  <c r="S183" i="14"/>
  <c r="Q178" i="14"/>
  <c r="R176" i="14"/>
  <c r="T176" i="14" s="1"/>
  <c r="R140" i="14"/>
  <c r="T140" i="14" s="1"/>
  <c r="Q106" i="14"/>
  <c r="S80" i="14"/>
  <c r="S178" i="14"/>
  <c r="S118" i="14"/>
  <c r="S115" i="14"/>
  <c r="S56" i="14"/>
  <c r="S185" i="14"/>
  <c r="S70" i="14"/>
  <c r="S153" i="14"/>
  <c r="R146" i="14"/>
  <c r="T146" i="14" s="1"/>
  <c r="S141" i="14"/>
  <c r="S98" i="14"/>
  <c r="S58" i="14"/>
  <c r="R194" i="14"/>
  <c r="T194" i="14" s="1"/>
  <c r="R153" i="14"/>
  <c r="T153" i="14" s="1"/>
  <c r="R141" i="14"/>
  <c r="T141" i="14" s="1"/>
  <c r="R55" i="14"/>
  <c r="T55" i="14" s="1"/>
  <c r="S146" i="14"/>
  <c r="S57" i="14"/>
  <c r="R29" i="14"/>
  <c r="T29" i="14" s="1"/>
  <c r="Q198" i="14"/>
  <c r="S191" i="14"/>
  <c r="R155" i="14"/>
  <c r="T155" i="14" s="1"/>
  <c r="R143" i="14"/>
  <c r="T143" i="14" s="1"/>
  <c r="R107" i="14"/>
  <c r="T107" i="14" s="1"/>
  <c r="Q185" i="14"/>
  <c r="S139" i="14"/>
  <c r="R111" i="14"/>
  <c r="T111" i="14" s="1"/>
  <c r="O200" i="14"/>
  <c r="Q197" i="14"/>
  <c r="R195" i="14"/>
  <c r="T195" i="14" s="1"/>
  <c r="S91" i="14"/>
  <c r="S197" i="14"/>
  <c r="S120" i="14"/>
  <c r="R175" i="14"/>
  <c r="T175" i="14" s="1"/>
  <c r="R151" i="14"/>
  <c r="T151" i="14" s="1"/>
  <c r="S30" i="14"/>
  <c r="R182" i="14"/>
  <c r="T182" i="14" s="1"/>
  <c r="S174" i="14"/>
  <c r="R22" i="14"/>
  <c r="T22" i="14" s="1"/>
  <c r="S62" i="14"/>
  <c r="S162" i="14"/>
  <c r="S138" i="14"/>
  <c r="S95" i="14"/>
  <c r="S61" i="14"/>
  <c r="S31" i="14"/>
  <c r="S102" i="14"/>
  <c r="S90" i="14"/>
  <c r="S78" i="14"/>
  <c r="R31" i="14"/>
  <c r="T31" i="14" s="1"/>
  <c r="R178" i="14"/>
  <c r="T178" i="14" s="1"/>
  <c r="S137" i="14"/>
  <c r="R133" i="14"/>
  <c r="T133" i="14" s="1"/>
  <c r="S128" i="14"/>
  <c r="S104" i="14"/>
  <c r="R78" i="14"/>
  <c r="T78" i="14" s="1"/>
  <c r="S195" i="14"/>
  <c r="S176" i="14"/>
  <c r="S164" i="14"/>
  <c r="S157" i="14"/>
  <c r="S147" i="14"/>
  <c r="R94" i="14"/>
  <c r="T94" i="14" s="1"/>
  <c r="Q154" i="14"/>
  <c r="Q30" i="14"/>
  <c r="R185" i="14"/>
  <c r="T185" i="14" s="1"/>
  <c r="Q180" i="14"/>
  <c r="Q166" i="14"/>
  <c r="Q142" i="14"/>
  <c r="Q62" i="14"/>
  <c r="S55" i="14"/>
  <c r="S23" i="14"/>
  <c r="Q194" i="14"/>
  <c r="S180" i="14"/>
  <c r="R170" i="14"/>
  <c r="T170" i="14" s="1"/>
  <c r="S168" i="14"/>
  <c r="S142" i="14"/>
  <c r="S114" i="14"/>
  <c r="R23" i="14"/>
  <c r="T23" i="14" s="1"/>
  <c r="S194" i="14"/>
  <c r="S175" i="14"/>
  <c r="R168" i="14"/>
  <c r="T168" i="14" s="1"/>
  <c r="R142" i="14"/>
  <c r="T142" i="14" s="1"/>
  <c r="S127" i="14"/>
  <c r="Q104" i="14"/>
  <c r="S66" i="14"/>
  <c r="Q27" i="14"/>
  <c r="S170" i="14"/>
  <c r="S167" i="14"/>
  <c r="S144" i="14"/>
  <c r="R118" i="14"/>
  <c r="T118" i="14" s="1"/>
  <c r="R75" i="14"/>
  <c r="T75" i="14" s="1"/>
  <c r="S68" i="14"/>
  <c r="R66" i="14"/>
  <c r="T66" i="14" s="1"/>
  <c r="S27" i="14"/>
  <c r="R25" i="14"/>
  <c r="T25" i="14" s="1"/>
  <c r="S93" i="14"/>
  <c r="R74" i="14"/>
  <c r="T74" i="14" s="1"/>
  <c r="S34" i="14"/>
  <c r="Q67" i="14"/>
  <c r="Q47" i="14"/>
  <c r="R34" i="14"/>
  <c r="T34" i="14" s="1"/>
  <c r="S148" i="14"/>
  <c r="S99" i="14"/>
  <c r="R54" i="14"/>
  <c r="T54" i="14" s="1"/>
  <c r="S47" i="14"/>
  <c r="R43" i="14"/>
  <c r="T43" i="14" s="1"/>
  <c r="R38" i="14"/>
  <c r="T38" i="14" s="1"/>
  <c r="S36" i="14"/>
  <c r="S190" i="14"/>
  <c r="R157" i="14"/>
  <c r="T157" i="14" s="1"/>
  <c r="R148" i="14"/>
  <c r="T148" i="14" s="1"/>
  <c r="Q143" i="14"/>
  <c r="R120" i="14"/>
  <c r="T120" i="14" s="1"/>
  <c r="R95" i="14"/>
  <c r="T95" i="14" s="1"/>
  <c r="S85" i="14"/>
  <c r="Q78" i="14"/>
  <c r="R33" i="14"/>
  <c r="T33" i="14" s="1"/>
  <c r="R26" i="14"/>
  <c r="T26" i="14" s="1"/>
  <c r="Q15" i="14"/>
  <c r="R193" i="14"/>
  <c r="T193" i="14" s="1"/>
  <c r="Q176" i="14"/>
  <c r="S166" i="14"/>
  <c r="Q164" i="14"/>
  <c r="Q162" i="14"/>
  <c r="S150" i="14"/>
  <c r="R145" i="14"/>
  <c r="T145" i="14" s="1"/>
  <c r="S51" i="14"/>
  <c r="S38" i="14"/>
  <c r="Q90" i="14"/>
  <c r="Q146" i="14"/>
  <c r="N200" i="14"/>
  <c r="S184" i="14"/>
  <c r="R177" i="14"/>
  <c r="T177" i="14" s="1"/>
  <c r="S163" i="14"/>
  <c r="S130" i="14"/>
  <c r="Q128" i="14"/>
  <c r="S123" i="14"/>
  <c r="R103" i="14"/>
  <c r="T103" i="14" s="1"/>
  <c r="Q86" i="14"/>
  <c r="S75" i="14"/>
  <c r="R53" i="14"/>
  <c r="T53" i="14" s="1"/>
  <c r="R27" i="14"/>
  <c r="T27" i="14" s="1"/>
  <c r="Q23" i="14"/>
  <c r="Q21" i="14"/>
  <c r="S172" i="14"/>
  <c r="Q170" i="14"/>
  <c r="S154" i="14"/>
  <c r="S134" i="14"/>
  <c r="R123" i="14"/>
  <c r="T123" i="14" s="1"/>
  <c r="S116" i="14"/>
  <c r="S96" i="14"/>
  <c r="S94" i="14"/>
  <c r="Q38" i="14"/>
  <c r="S16" i="14"/>
  <c r="S14" i="14"/>
  <c r="Q199" i="14"/>
  <c r="S187" i="14"/>
  <c r="Q183" i="14"/>
  <c r="R181" i="14"/>
  <c r="T181" i="14" s="1"/>
  <c r="R156" i="14"/>
  <c r="T156" i="14" s="1"/>
  <c r="R154" i="14"/>
  <c r="T154" i="14" s="1"/>
  <c r="S132" i="14"/>
  <c r="R116" i="14"/>
  <c r="T116" i="14" s="1"/>
  <c r="S109" i="14"/>
  <c r="Q87" i="14"/>
  <c r="S83" i="14"/>
  <c r="S76" i="14"/>
  <c r="Q63" i="14"/>
  <c r="S48" i="14"/>
  <c r="R42" i="14"/>
  <c r="T42" i="14" s="1"/>
  <c r="Q31" i="14"/>
  <c r="Q190" i="14"/>
  <c r="S171" i="14"/>
  <c r="S158" i="14"/>
  <c r="R139" i="14"/>
  <c r="T139" i="14" s="1"/>
  <c r="R109" i="14"/>
  <c r="T109" i="14" s="1"/>
  <c r="S87" i="14"/>
  <c r="R83" i="14"/>
  <c r="T83" i="14" s="1"/>
  <c r="S69" i="14"/>
  <c r="S63" i="14"/>
  <c r="S46" i="14"/>
  <c r="Q107" i="14"/>
  <c r="Q174" i="14"/>
  <c r="S89" i="14"/>
  <c r="Q82" i="14"/>
  <c r="R35" i="14"/>
  <c r="T35" i="14" s="1"/>
  <c r="S24" i="14"/>
  <c r="Q147" i="14"/>
  <c r="Q102" i="14"/>
  <c r="R62" i="14"/>
  <c r="T62" i="14" s="1"/>
  <c r="Q54" i="14"/>
  <c r="Q34" i="14"/>
  <c r="S22" i="14"/>
  <c r="Q186" i="14"/>
  <c r="S10" i="14"/>
  <c r="L200" i="14"/>
  <c r="Q155" i="14"/>
  <c r="S136" i="14"/>
  <c r="S133" i="14"/>
  <c r="S54" i="14"/>
  <c r="Q94" i="14"/>
  <c r="Q14" i="14"/>
  <c r="Q10" i="14"/>
  <c r="K200" i="14"/>
  <c r="Q193" i="14"/>
  <c r="S189" i="14"/>
  <c r="S186" i="14"/>
  <c r="R166" i="14"/>
  <c r="T166" i="14" s="1"/>
  <c r="S155" i="14"/>
  <c r="Q148" i="14"/>
  <c r="Q144" i="14"/>
  <c r="R136" i="14"/>
  <c r="T136" i="14" s="1"/>
  <c r="S124" i="14"/>
  <c r="R115" i="14"/>
  <c r="T115" i="14" s="1"/>
  <c r="S106" i="14"/>
  <c r="R104" i="14"/>
  <c r="T104" i="14" s="1"/>
  <c r="Q66" i="14"/>
  <c r="Q39" i="14"/>
  <c r="S15" i="14"/>
  <c r="Q79" i="14"/>
  <c r="Q55" i="14"/>
  <c r="M200" i="14"/>
  <c r="R186" i="14"/>
  <c r="T186" i="14" s="1"/>
  <c r="R180" i="14"/>
  <c r="T180" i="14" s="1"/>
  <c r="Q150" i="14"/>
  <c r="S135" i="14"/>
  <c r="R82" i="14"/>
  <c r="T82" i="14" s="1"/>
  <c r="Q75" i="14"/>
  <c r="Q73" i="14"/>
  <c r="S43" i="14"/>
  <c r="K19" i="11"/>
  <c r="O19" i="11"/>
  <c r="R14" i="11"/>
  <c r="T14" i="11" s="1"/>
  <c r="N19" i="11"/>
  <c r="R17" i="11"/>
  <c r="T17" i="11" s="1"/>
  <c r="R13" i="11"/>
  <c r="T13" i="11" s="1"/>
  <c r="L19" i="11"/>
  <c r="M19" i="11"/>
  <c r="Q11" i="11"/>
  <c r="R11" i="11"/>
  <c r="R12" i="11"/>
  <c r="T12" i="11" s="1"/>
  <c r="S11" i="11"/>
  <c r="S19" i="11" s="1"/>
  <c r="A39" i="14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Q191" i="14"/>
  <c r="R10" i="14"/>
  <c r="Q171" i="14"/>
  <c r="R169" i="14"/>
  <c r="T169" i="14" s="1"/>
  <c r="Q167" i="14"/>
  <c r="R165" i="14"/>
  <c r="T165" i="14" s="1"/>
  <c r="Q126" i="14"/>
  <c r="R126" i="14"/>
  <c r="T126" i="14" s="1"/>
  <c r="Q103" i="14"/>
  <c r="Q71" i="14"/>
  <c r="R71" i="14"/>
  <c r="T71" i="14" s="1"/>
  <c r="Q59" i="14"/>
  <c r="R59" i="14"/>
  <c r="T59" i="14" s="1"/>
  <c r="R198" i="14"/>
  <c r="T198" i="14" s="1"/>
  <c r="R197" i="14"/>
  <c r="T197" i="14" s="1"/>
  <c r="S196" i="14"/>
  <c r="Q195" i="14"/>
  <c r="Q192" i="14"/>
  <c r="R190" i="14"/>
  <c r="T190" i="14" s="1"/>
  <c r="Q188" i="14"/>
  <c r="R184" i="14"/>
  <c r="T184" i="14" s="1"/>
  <c r="R183" i="14"/>
  <c r="T183" i="14" s="1"/>
  <c r="S181" i="14"/>
  <c r="S179" i="14"/>
  <c r="Q175" i="14"/>
  <c r="R174" i="14"/>
  <c r="T174" i="14" s="1"/>
  <c r="R173" i="14"/>
  <c r="T173" i="14" s="1"/>
  <c r="R172" i="14"/>
  <c r="T172" i="14" s="1"/>
  <c r="R164" i="14"/>
  <c r="T164" i="14" s="1"/>
  <c r="S159" i="14"/>
  <c r="R159" i="14"/>
  <c r="T159" i="14" s="1"/>
  <c r="S152" i="14"/>
  <c r="R149" i="14"/>
  <c r="T149" i="14" s="1"/>
  <c r="S140" i="14"/>
  <c r="Q138" i="14"/>
  <c r="R138" i="14"/>
  <c r="T138" i="14" s="1"/>
  <c r="R135" i="14"/>
  <c r="T135" i="14" s="1"/>
  <c r="Q122" i="14"/>
  <c r="R122" i="14"/>
  <c r="T122" i="14" s="1"/>
  <c r="Q118" i="14"/>
  <c r="Q114" i="14"/>
  <c r="R114" i="14"/>
  <c r="T114" i="14" s="1"/>
  <c r="Q112" i="14"/>
  <c r="S111" i="14"/>
  <c r="R108" i="14"/>
  <c r="T108" i="14" s="1"/>
  <c r="Q108" i="14"/>
  <c r="Q91" i="14"/>
  <c r="S84" i="14"/>
  <c r="S82" i="14"/>
  <c r="S79" i="14"/>
  <c r="S67" i="14"/>
  <c r="R160" i="14"/>
  <c r="T160" i="14" s="1"/>
  <c r="Q160" i="14"/>
  <c r="Q157" i="14"/>
  <c r="Q124" i="14"/>
  <c r="Q99" i="14"/>
  <c r="R99" i="14"/>
  <c r="T99" i="14" s="1"/>
  <c r="Q89" i="14"/>
  <c r="Q50" i="14"/>
  <c r="R50" i="14"/>
  <c r="T50" i="14" s="1"/>
  <c r="Q19" i="14"/>
  <c r="R19" i="14"/>
  <c r="T19" i="14" s="1"/>
  <c r="Q11" i="14"/>
  <c r="R11" i="14"/>
  <c r="T11" i="14" s="1"/>
  <c r="S199" i="14"/>
  <c r="Q196" i="14"/>
  <c r="Q182" i="14"/>
  <c r="R171" i="14"/>
  <c r="T171" i="14" s="1"/>
  <c r="R167" i="14"/>
  <c r="T167" i="14" s="1"/>
  <c r="S165" i="14"/>
  <c r="R162" i="14"/>
  <c r="T162" i="14" s="1"/>
  <c r="R152" i="14"/>
  <c r="T152" i="14" s="1"/>
  <c r="Q151" i="14"/>
  <c r="Q134" i="14"/>
  <c r="R134" i="14"/>
  <c r="T134" i="14" s="1"/>
  <c r="Q132" i="14"/>
  <c r="R131" i="14"/>
  <c r="T131" i="14" s="1"/>
  <c r="R127" i="14"/>
  <c r="T127" i="14" s="1"/>
  <c r="Q119" i="14"/>
  <c r="Q110" i="14"/>
  <c r="S110" i="14"/>
  <c r="Q109" i="14"/>
  <c r="S100" i="14"/>
  <c r="Q98" i="14"/>
  <c r="R98" i="14"/>
  <c r="T98" i="14" s="1"/>
  <c r="Q70" i="14"/>
  <c r="R70" i="14"/>
  <c r="T70" i="14" s="1"/>
  <c r="Q58" i="14"/>
  <c r="R58" i="14"/>
  <c r="T58" i="14" s="1"/>
  <c r="Q51" i="14"/>
  <c r="R51" i="14"/>
  <c r="T51" i="14" s="1"/>
  <c r="Q42" i="14"/>
  <c r="S42" i="14"/>
  <c r="Q35" i="14"/>
  <c r="S35" i="14"/>
  <c r="Q26" i="14"/>
  <c r="Q18" i="14"/>
  <c r="R18" i="14"/>
  <c r="T18" i="14" s="1"/>
  <c r="Q187" i="14"/>
  <c r="Q130" i="14"/>
  <c r="R130" i="14"/>
  <c r="T130" i="14" s="1"/>
  <c r="Q141" i="14"/>
  <c r="Q139" i="14"/>
  <c r="R137" i="14"/>
  <c r="T137" i="14" s="1"/>
  <c r="Q135" i="14"/>
  <c r="Q131" i="14"/>
  <c r="R129" i="14"/>
  <c r="T129" i="14" s="1"/>
  <c r="Q127" i="14"/>
  <c r="R125" i="14"/>
  <c r="T125" i="14" s="1"/>
  <c r="Q123" i="14"/>
  <c r="R121" i="14"/>
  <c r="T121" i="14" s="1"/>
  <c r="R117" i="14"/>
  <c r="T117" i="14" s="1"/>
  <c r="Q115" i="14"/>
  <c r="S107" i="14"/>
  <c r="Q85" i="14"/>
  <c r="R79" i="14"/>
  <c r="T79" i="14" s="1"/>
  <c r="S77" i="14"/>
  <c r="S65" i="14"/>
  <c r="S64" i="14"/>
  <c r="S45" i="14"/>
  <c r="S40" i="14"/>
  <c r="S32" i="14"/>
  <c r="S21" i="14"/>
  <c r="R161" i="14"/>
  <c r="T161" i="14" s="1"/>
  <c r="S160" i="14"/>
  <c r="Q159" i="14"/>
  <c r="S156" i="14"/>
  <c r="S151" i="14"/>
  <c r="S143" i="14"/>
  <c r="R132" i="14"/>
  <c r="T132" i="14" s="1"/>
  <c r="S131" i="14"/>
  <c r="Q129" i="14"/>
  <c r="R128" i="14"/>
  <c r="T128" i="14" s="1"/>
  <c r="R124" i="14"/>
  <c r="T124" i="14" s="1"/>
  <c r="S119" i="14"/>
  <c r="R119" i="14"/>
  <c r="T119" i="14" s="1"/>
  <c r="R112" i="14"/>
  <c r="T112" i="14" s="1"/>
  <c r="Q111" i="14"/>
  <c r="S108" i="14"/>
  <c r="S103" i="14"/>
  <c r="R93" i="14"/>
  <c r="T93" i="14" s="1"/>
  <c r="S92" i="14"/>
  <c r="R91" i="14"/>
  <c r="T91" i="14" s="1"/>
  <c r="R89" i="14"/>
  <c r="T89" i="14" s="1"/>
  <c r="S88" i="14"/>
  <c r="S72" i="14"/>
  <c r="S71" i="14"/>
  <c r="R61" i="14"/>
  <c r="T61" i="14" s="1"/>
  <c r="S60" i="14"/>
  <c r="S52" i="14"/>
  <c r="R45" i="14"/>
  <c r="T45" i="14" s="1"/>
  <c r="S44" i="14"/>
  <c r="S28" i="14"/>
  <c r="S20" i="14"/>
  <c r="S12" i="14"/>
  <c r="Q189" i="14"/>
  <c r="S182" i="14"/>
  <c r="Q72" i="14"/>
  <c r="R72" i="14"/>
  <c r="T72" i="14" s="1"/>
  <c r="Q52" i="14"/>
  <c r="R52" i="14"/>
  <c r="T52" i="14" s="1"/>
  <c r="Q36" i="14"/>
  <c r="R36" i="14"/>
  <c r="T36" i="14" s="1"/>
  <c r="Q179" i="14"/>
  <c r="Q163" i="14"/>
  <c r="Q125" i="14"/>
  <c r="Q68" i="14"/>
  <c r="R68" i="14"/>
  <c r="T68" i="14" s="1"/>
  <c r="Q57" i="14"/>
  <c r="Q41" i="14"/>
  <c r="Q12" i="14"/>
  <c r="R12" i="14"/>
  <c r="T12" i="14" s="1"/>
  <c r="S177" i="14"/>
  <c r="S161" i="14"/>
  <c r="S145" i="14"/>
  <c r="S125" i="14"/>
  <c r="Q105" i="14"/>
  <c r="Q96" i="14"/>
  <c r="R96" i="14"/>
  <c r="T96" i="14" s="1"/>
  <c r="R85" i="14"/>
  <c r="T85" i="14" s="1"/>
  <c r="Q81" i="14"/>
  <c r="Q48" i="14"/>
  <c r="R48" i="14"/>
  <c r="T48" i="14" s="1"/>
  <c r="S41" i="14"/>
  <c r="Q32" i="14"/>
  <c r="R32" i="14"/>
  <c r="T32" i="14" s="1"/>
  <c r="R21" i="14"/>
  <c r="T21" i="14" s="1"/>
  <c r="Q177" i="14"/>
  <c r="Q161" i="14"/>
  <c r="Q145" i="14"/>
  <c r="Q121" i="14"/>
  <c r="S105" i="14"/>
  <c r="S81" i="14"/>
  <c r="Q77" i="14"/>
  <c r="Q64" i="14"/>
  <c r="R64" i="14"/>
  <c r="T64" i="14" s="1"/>
  <c r="R57" i="14"/>
  <c r="T57" i="14" s="1"/>
  <c r="R41" i="14"/>
  <c r="T41" i="14" s="1"/>
  <c r="Q28" i="14"/>
  <c r="R28" i="14"/>
  <c r="T28" i="14" s="1"/>
  <c r="Q17" i="14"/>
  <c r="Q100" i="14"/>
  <c r="R100" i="14"/>
  <c r="T100" i="14" s="1"/>
  <c r="S121" i="14"/>
  <c r="R105" i="14"/>
  <c r="T105" i="14" s="1"/>
  <c r="R81" i="14"/>
  <c r="T81" i="14" s="1"/>
  <c r="Q53" i="14"/>
  <c r="Q37" i="14"/>
  <c r="Q24" i="14"/>
  <c r="R24" i="14"/>
  <c r="T24" i="14" s="1"/>
  <c r="S17" i="14"/>
  <c r="R191" i="14"/>
  <c r="T191" i="14" s="1"/>
  <c r="R187" i="14"/>
  <c r="T187" i="14" s="1"/>
  <c r="Q173" i="14"/>
  <c r="Q117" i="14"/>
  <c r="Q101" i="14"/>
  <c r="Q92" i="14"/>
  <c r="R92" i="14"/>
  <c r="T92" i="14" s="1"/>
  <c r="R77" i="14"/>
  <c r="T77" i="14" s="1"/>
  <c r="Q60" i="14"/>
  <c r="R60" i="14"/>
  <c r="T60" i="14" s="1"/>
  <c r="S53" i="14"/>
  <c r="Q44" i="14"/>
  <c r="R44" i="14"/>
  <c r="T44" i="14" s="1"/>
  <c r="S37" i="14"/>
  <c r="R17" i="14"/>
  <c r="T17" i="14" s="1"/>
  <c r="S173" i="14"/>
  <c r="Q156" i="14"/>
  <c r="Q120" i="14"/>
  <c r="S117" i="14"/>
  <c r="S101" i="14"/>
  <c r="Q88" i="14"/>
  <c r="R88" i="14"/>
  <c r="T88" i="14" s="1"/>
  <c r="R73" i="14"/>
  <c r="T73" i="14" s="1"/>
  <c r="Q69" i="14"/>
  <c r="R37" i="14"/>
  <c r="T37" i="14" s="1"/>
  <c r="Q13" i="14"/>
  <c r="Q140" i="14"/>
  <c r="Q137" i="14"/>
  <c r="R101" i="14"/>
  <c r="T101" i="14" s="1"/>
  <c r="Q84" i="14"/>
  <c r="R84" i="14"/>
  <c r="T84" i="14" s="1"/>
  <c r="Q49" i="14"/>
  <c r="Q33" i="14"/>
  <c r="Q20" i="14"/>
  <c r="R20" i="14"/>
  <c r="T20" i="14" s="1"/>
  <c r="S13" i="14"/>
  <c r="R199" i="14"/>
  <c r="T199" i="14" s="1"/>
  <c r="R196" i="14"/>
  <c r="T196" i="14" s="1"/>
  <c r="R192" i="14"/>
  <c r="T192" i="14" s="1"/>
  <c r="R188" i="14"/>
  <c r="T188" i="14" s="1"/>
  <c r="Q184" i="14"/>
  <c r="Q172" i="14"/>
  <c r="S169" i="14"/>
  <c r="Q153" i="14"/>
  <c r="Q116" i="14"/>
  <c r="Q113" i="14"/>
  <c r="S97" i="14"/>
  <c r="R69" i="14"/>
  <c r="T69" i="14" s="1"/>
  <c r="Q65" i="14"/>
  <c r="Q56" i="14"/>
  <c r="R56" i="14"/>
  <c r="T56" i="14" s="1"/>
  <c r="S49" i="14"/>
  <c r="Q40" i="14"/>
  <c r="R40" i="14"/>
  <c r="T40" i="14" s="1"/>
  <c r="S33" i="14"/>
  <c r="Q29" i="14"/>
  <c r="R13" i="14"/>
  <c r="T13" i="14" s="1"/>
  <c r="Q152" i="14"/>
  <c r="Q133" i="14"/>
  <c r="S113" i="14"/>
  <c r="R97" i="14"/>
  <c r="T97" i="14" s="1"/>
  <c r="Q80" i="14"/>
  <c r="R80" i="14"/>
  <c r="T80" i="14" s="1"/>
  <c r="R49" i="14"/>
  <c r="T49" i="14" s="1"/>
  <c r="S29" i="14"/>
  <c r="Q25" i="14"/>
  <c r="Q168" i="14"/>
  <c r="S149" i="14"/>
  <c r="Q136" i="14"/>
  <c r="R113" i="14"/>
  <c r="T113" i="14" s="1"/>
  <c r="Q76" i="14"/>
  <c r="R76" i="14"/>
  <c r="T76" i="14" s="1"/>
  <c r="R65" i="14"/>
  <c r="T65" i="14" s="1"/>
  <c r="Q61" i="14"/>
  <c r="Q45" i="14"/>
  <c r="S25" i="14"/>
  <c r="Q16" i="14"/>
  <c r="R16" i="14"/>
  <c r="T16" i="14" s="1"/>
  <c r="Q181" i="14"/>
  <c r="Q169" i="14"/>
  <c r="Q165" i="14"/>
  <c r="Q149" i="14"/>
  <c r="Q97" i="14"/>
  <c r="Q93" i="14"/>
  <c r="R179" i="14"/>
  <c r="T179" i="14" s="1"/>
  <c r="R163" i="14"/>
  <c r="T163" i="14" s="1"/>
  <c r="S16" i="13"/>
  <c r="R66" i="13"/>
  <c r="T66" i="13" s="1"/>
  <c r="R60" i="13"/>
  <c r="T60" i="13" s="1"/>
  <c r="R42" i="13"/>
  <c r="T42" i="13" s="1"/>
  <c r="Q12" i="13"/>
  <c r="R63" i="13"/>
  <c r="T63" i="13" s="1"/>
  <c r="R57" i="13"/>
  <c r="T57" i="13" s="1"/>
  <c r="R54" i="13"/>
  <c r="T54" i="13" s="1"/>
  <c r="R51" i="13"/>
  <c r="T51" i="13" s="1"/>
  <c r="R48" i="13"/>
  <c r="T48" i="13" s="1"/>
  <c r="R45" i="13"/>
  <c r="T45" i="13" s="1"/>
  <c r="R39" i="13"/>
  <c r="T39" i="13" s="1"/>
  <c r="R36" i="13"/>
  <c r="T36" i="13" s="1"/>
  <c r="R33" i="13"/>
  <c r="T33" i="13" s="1"/>
  <c r="R27" i="13"/>
  <c r="T27" i="13" s="1"/>
  <c r="R24" i="13"/>
  <c r="T24" i="13" s="1"/>
  <c r="R21" i="13"/>
  <c r="T21" i="13" s="1"/>
  <c r="R18" i="13"/>
  <c r="T18" i="13" s="1"/>
  <c r="R15" i="13"/>
  <c r="T15" i="13" s="1"/>
  <c r="Q19" i="11" l="1"/>
  <c r="T69" i="13"/>
  <c r="S69" i="13"/>
  <c r="Q69" i="13"/>
  <c r="P69" i="13"/>
  <c r="R69" i="13"/>
  <c r="T10" i="14"/>
  <c r="T200" i="14" s="1"/>
  <c r="R200" i="14"/>
  <c r="A54" i="14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S200" i="14"/>
  <c r="Q200" i="14"/>
  <c r="R19" i="11"/>
  <c r="T11" i="11"/>
  <c r="T19" i="11" s="1"/>
</calcChain>
</file>

<file path=xl/comments1.xml><?xml version="1.0" encoding="utf-8"?>
<comments xmlns="http://schemas.openxmlformats.org/spreadsheetml/2006/main">
  <authors>
    <author>Libanesa Feliz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comments2.xml><?xml version="1.0" encoding="utf-8"?>
<comments xmlns="http://schemas.openxmlformats.org/spreadsheetml/2006/main">
  <authors>
    <author>Libanesa Feliz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comments3.xml><?xml version="1.0" encoding="utf-8"?>
<comments xmlns="http://schemas.openxmlformats.org/spreadsheetml/2006/main">
  <authors>
    <author>Libanesa Feliz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sharedStrings.xml><?xml version="1.0" encoding="utf-8"?>
<sst xmlns="http://schemas.openxmlformats.org/spreadsheetml/2006/main" count="1642" uniqueCount="694">
  <si>
    <t xml:space="preserve">Servicio Nacional de Salud </t>
  </si>
  <si>
    <t>TOTAL GENERAL</t>
  </si>
  <si>
    <t xml:space="preserve">Nómina Interna Empleados </t>
  </si>
  <si>
    <t xml:space="preserve"> No. </t>
  </si>
  <si>
    <t>Nombre</t>
  </si>
  <si>
    <t>Apellido</t>
  </si>
  <si>
    <t>Departamento</t>
  </si>
  <si>
    <t xml:space="preserve">Función </t>
  </si>
  <si>
    <t>Estatus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</si>
  <si>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</si>
  <si>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</si>
  <si>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</si>
  <si>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</si>
  <si>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</si>
  <si>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</si>
  <si>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</si>
  <si>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</si>
  <si>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</si>
  <si>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</si>
  <si>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</si>
  <si>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</si>
  <si>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</si>
  <si>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</si>
  <si>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</si>
  <si>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</si>
  <si>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</si>
  <si>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</si>
  <si>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 xml:space="preserve">Grupo </t>
  </si>
  <si>
    <t>Ocupacional</t>
  </si>
  <si>
    <t xml:space="preserve">Nombre del Establecimiento: HOSPITAL JUAN PABLO PINA </t>
  </si>
  <si>
    <t>ALEJANDRA</t>
  </si>
  <si>
    <t>ALTAGRACIA MARIBER</t>
  </si>
  <si>
    <t>AMANDA MARIA</t>
  </si>
  <si>
    <t>ANGELYN JOSEFINA</t>
  </si>
  <si>
    <t>ANYULI MICHAEL</t>
  </si>
  <si>
    <t>BERCELIS  ANDREINA</t>
  </si>
  <si>
    <t>CARMEN ALICIA</t>
  </si>
  <si>
    <t>CARMEN JENNIFER</t>
  </si>
  <si>
    <t>CARMEN YAFREISY</t>
  </si>
  <si>
    <t xml:space="preserve">DIONICIA </t>
  </si>
  <si>
    <t>DOLORES MARIA</t>
  </si>
  <si>
    <t>ELEUTERIO</t>
  </si>
  <si>
    <t xml:space="preserve">ELIADELIS </t>
  </si>
  <si>
    <t>ELIZABETH</t>
  </si>
  <si>
    <t>ESPIFIO</t>
  </si>
  <si>
    <t xml:space="preserve">EYMY JULY </t>
  </si>
  <si>
    <t>FLOR DANIA</t>
  </si>
  <si>
    <t>FRANCIA YASMIN</t>
  </si>
  <si>
    <t>FRANCISCA YULEYMI</t>
  </si>
  <si>
    <t>GERMAN</t>
  </si>
  <si>
    <t>INES DEL CARMEN</t>
  </si>
  <si>
    <t>JEFFERSON ROOSEVELT</t>
  </si>
  <si>
    <t>JHADYRA ABIGAIL</t>
  </si>
  <si>
    <t>JOSE FRANCISCO</t>
  </si>
  <si>
    <t>JUAN</t>
  </si>
  <si>
    <t xml:space="preserve">JUAN </t>
  </si>
  <si>
    <t xml:space="preserve">WINY ALEXANDRA </t>
  </si>
  <si>
    <t>JUAN CARLOS</t>
  </si>
  <si>
    <t xml:space="preserve">JULIA </t>
  </si>
  <si>
    <t>KANIA MERCEDES</t>
  </si>
  <si>
    <t>YARITZA EMILIA</t>
  </si>
  <si>
    <t>KENNYLI NABEL</t>
  </si>
  <si>
    <t>KRISMELI</t>
  </si>
  <si>
    <t>LIDIA HIRLANDA</t>
  </si>
  <si>
    <t>RAQUEL</t>
  </si>
  <si>
    <t>MARIBEL</t>
  </si>
  <si>
    <t>MARILEXIS</t>
  </si>
  <si>
    <t>MIGUEL ANGEL</t>
  </si>
  <si>
    <t>MIGUEL ANTONIO</t>
  </si>
  <si>
    <t xml:space="preserve">PAMELA </t>
  </si>
  <si>
    <t xml:space="preserve">RAQUEL </t>
  </si>
  <si>
    <t>RODOLFO ANTONIO</t>
  </si>
  <si>
    <t>LUCY NIEVE</t>
  </si>
  <si>
    <t>SOCIA ANDREA JOSELIN</t>
  </si>
  <si>
    <t>VERGICA ALTAGRACIA</t>
  </si>
  <si>
    <t>YANDRY MARIEL</t>
  </si>
  <si>
    <t>YODALY</t>
  </si>
  <si>
    <t>YUDITH ALEJANDRA</t>
  </si>
  <si>
    <t>MARTINEZ RODRIGUEZ</t>
  </si>
  <si>
    <t>CABRERA GARCIA</t>
  </si>
  <si>
    <t>RODRIGUEZ CEPEDA</t>
  </si>
  <si>
    <t>MONTAS DE LOS S.</t>
  </si>
  <si>
    <t xml:space="preserve">PERALTA CABRERA </t>
  </si>
  <si>
    <t>MONTERO DE PEREZ</t>
  </si>
  <si>
    <t>OGANDO RAMIREZ</t>
  </si>
  <si>
    <t>MARTE MARTINEZ</t>
  </si>
  <si>
    <t xml:space="preserve">BRITO </t>
  </si>
  <si>
    <t>ZAPATA VIZCAINO</t>
  </si>
  <si>
    <t>PAULINO PERDOMO</t>
  </si>
  <si>
    <t>ROA LUCIANO</t>
  </si>
  <si>
    <t>MARTINEZ SIERRA</t>
  </si>
  <si>
    <t>RAMIREZ MENDEZ</t>
  </si>
  <si>
    <t>ASENCIO SOSA</t>
  </si>
  <si>
    <t>VERAS RODRIGUEZ</t>
  </si>
  <si>
    <t>FELIX LOPEZ</t>
  </si>
  <si>
    <t>JAQUEZ REYES</t>
  </si>
  <si>
    <t>MARTE GUTIERREZ</t>
  </si>
  <si>
    <t>POLANCO CORDERO</t>
  </si>
  <si>
    <t>HERNANDEZ PENN</t>
  </si>
  <si>
    <t>MARTINEZ RAMIREZ</t>
  </si>
  <si>
    <t>MIESES LUNA</t>
  </si>
  <si>
    <t xml:space="preserve">CEDEÑO </t>
  </si>
  <si>
    <t>BAEZ MARTE</t>
  </si>
  <si>
    <t>PERDOMO</t>
  </si>
  <si>
    <t>PEREZ LORENZO</t>
  </si>
  <si>
    <t>VIZCAINO PEREZ</t>
  </si>
  <si>
    <t>GONZALEZ CORPORAN</t>
  </si>
  <si>
    <t>ARIAS GERMAN</t>
  </si>
  <si>
    <t>BENZANT GUZMAN</t>
  </si>
  <si>
    <t>GERONIMO MORBAN</t>
  </si>
  <si>
    <t>CABRERA ROMERO</t>
  </si>
  <si>
    <t>MATEO JAPA</t>
  </si>
  <si>
    <t>CABRAL PUELLO</t>
  </si>
  <si>
    <t>EVANGELISTA LINARES</t>
  </si>
  <si>
    <t>PORRO MARLIN</t>
  </si>
  <si>
    <t xml:space="preserve">BEREGUETE GARCIA </t>
  </si>
  <si>
    <t xml:space="preserve">CEPEDA REYES DE MONTERO </t>
  </si>
  <si>
    <t>ALCANTARA LORENZO</t>
  </si>
  <si>
    <t>BRAZOBAN VALENZUELA</t>
  </si>
  <si>
    <t>MEDRANO URIBE</t>
  </si>
  <si>
    <t>MATEO FRUCTUOSO</t>
  </si>
  <si>
    <t>FELIX PEREZ</t>
  </si>
  <si>
    <t>FELIZ MELO</t>
  </si>
  <si>
    <t>CONSERJE</t>
  </si>
  <si>
    <t>AUXILIAR DE LABORATORIO</t>
  </si>
  <si>
    <t>SUPERVISORA</t>
  </si>
  <si>
    <t>TECNICO EN RAYOS X</t>
  </si>
  <si>
    <t xml:space="preserve">ENCARGADA DE FACTURACION Y SEGURO MEDICO </t>
  </si>
  <si>
    <t>SECRETARIA OFTALMOLOGIA</t>
  </si>
  <si>
    <t>ATENCION AL USUARIO</t>
  </si>
  <si>
    <t>TECNICO DE SUTURA</t>
  </si>
  <si>
    <t>AYUDANTE DE MANTENIMIENTO</t>
  </si>
  <si>
    <t>PINTOR</t>
  </si>
  <si>
    <t xml:space="preserve">FLEBOTOMISTA </t>
  </si>
  <si>
    <t>TECNICO EN AUTOCLAVE</t>
  </si>
  <si>
    <t>PORTERO</t>
  </si>
  <si>
    <t>AVANZADA</t>
  </si>
  <si>
    <t>SECRETARIA</t>
  </si>
  <si>
    <t xml:space="preserve">MEDICO GENERAL DE NEONATOLOGIA </t>
  </si>
  <si>
    <t>AUXILIAR FACTURACION</t>
  </si>
  <si>
    <t>AUXILIAR DE FARMACIA</t>
  </si>
  <si>
    <t xml:space="preserve">MEDICO GENERAL </t>
  </si>
  <si>
    <t>COCINERA</t>
  </si>
  <si>
    <t>LAVANDERIA</t>
  </si>
  <si>
    <t>AUDIOLOGO</t>
  </si>
  <si>
    <t>AUX FARMACIA</t>
  </si>
  <si>
    <t xml:space="preserve">ENCARGADA DE MAYORDOMIA </t>
  </si>
  <si>
    <t>SECRETARIA SAI</t>
  </si>
  <si>
    <t>MAYORDOMIA</t>
  </si>
  <si>
    <t>LABORATORIO CLINICO</t>
  </si>
  <si>
    <t xml:space="preserve">MANTENIMIENTO </t>
  </si>
  <si>
    <t>PERINATOLOGIA</t>
  </si>
  <si>
    <t>RAYOS X</t>
  </si>
  <si>
    <t>FACTURACION</t>
  </si>
  <si>
    <t>OFTALMOLOGIA</t>
  </si>
  <si>
    <t xml:space="preserve">CIRUGIA </t>
  </si>
  <si>
    <t>ADMINISTRACION</t>
  </si>
  <si>
    <t xml:space="preserve">PEDIATRIA </t>
  </si>
  <si>
    <t>SEGURIDAD</t>
  </si>
  <si>
    <t>CONTABILIDAD</t>
  </si>
  <si>
    <t>ODONTOLOGIA</t>
  </si>
  <si>
    <t>FARMACIA</t>
  </si>
  <si>
    <t>ALIMENTACION Y NUTRICION</t>
  </si>
  <si>
    <t>AUDIOLOGIA</t>
  </si>
  <si>
    <t>SERVICIOS DE ATENCION INTEGRAL</t>
  </si>
  <si>
    <t>CONTRATADO</t>
  </si>
  <si>
    <t>AUSTRIA MILANDIA</t>
  </si>
  <si>
    <t>MEDRANO URIBE DE</t>
  </si>
  <si>
    <t>EDDY</t>
  </si>
  <si>
    <t>RAMIREZ RODRIGUEZ</t>
  </si>
  <si>
    <t>JANNI CAROLINA</t>
  </si>
  <si>
    <t>PANIAGUA GUZMAN</t>
  </si>
  <si>
    <t>LAURIE ELIZABETH</t>
  </si>
  <si>
    <t>SANTANA MIESES</t>
  </si>
  <si>
    <t xml:space="preserve">MERCEDES </t>
  </si>
  <si>
    <t>LUGO MERCEDES</t>
  </si>
  <si>
    <t>MEDICO GENERAL</t>
  </si>
  <si>
    <t>COSTURA</t>
  </si>
  <si>
    <t>BIOANALISTA</t>
  </si>
  <si>
    <t>SUBDIRECCION MEDICA</t>
  </si>
  <si>
    <t>JAIME FRANCISCO</t>
  </si>
  <si>
    <t>MOJICA GARCIA</t>
  </si>
  <si>
    <t>AGUSTINA</t>
  </si>
  <si>
    <t>TIBREY UPIA</t>
  </si>
  <si>
    <t>DEBORA</t>
  </si>
  <si>
    <t>SOTO GRULLAR</t>
  </si>
  <si>
    <t xml:space="preserve">JOSE ALTAGRACIA </t>
  </si>
  <si>
    <t xml:space="preserve">ARIAS HEREDIA </t>
  </si>
  <si>
    <t>JUAN BAUTISTA</t>
  </si>
  <si>
    <t>JULIO CESAR</t>
  </si>
  <si>
    <t>CARRASCO URBAEZ</t>
  </si>
  <si>
    <t xml:space="preserve">LISBETH </t>
  </si>
  <si>
    <t>CORPORAN SUAREZ</t>
  </si>
  <si>
    <t>LUIS ALBERTO</t>
  </si>
  <si>
    <t>MARTINEZ</t>
  </si>
  <si>
    <t>CARLOS JOSE</t>
  </si>
  <si>
    <t>BRITO</t>
  </si>
  <si>
    <t>CARLOS ISMAEL</t>
  </si>
  <si>
    <t>AQUINO JIMENEZ</t>
  </si>
  <si>
    <t>KATERINE DENISSE</t>
  </si>
  <si>
    <t>RAMOS CASILLA</t>
  </si>
  <si>
    <t>VENENCIA</t>
  </si>
  <si>
    <t>FRUCTUOSO MENDEZ</t>
  </si>
  <si>
    <t>MARIA YISSEL</t>
  </si>
  <si>
    <t>SEPULVEDA ARIAS</t>
  </si>
  <si>
    <t>TECNICO DE REFRIGERACION</t>
  </si>
  <si>
    <t>PARQUEADOR</t>
  </si>
  <si>
    <t>AUX.  DE CONTENCION</t>
  </si>
  <si>
    <t>DEPENSISTA</t>
  </si>
  <si>
    <t>CAMILLERO</t>
  </si>
  <si>
    <t>TECNICO DE IMAGEN</t>
  </si>
  <si>
    <t>AUXILIAR LABORATORIO</t>
  </si>
  <si>
    <t>SECRETARIA BANCO SANGRE</t>
  </si>
  <si>
    <t>LABORATORIO</t>
  </si>
  <si>
    <t>SALUD MENTAL</t>
  </si>
  <si>
    <t>IMAGENES</t>
  </si>
  <si>
    <t>MANTENIMIENTO</t>
  </si>
  <si>
    <t>26/06/2018</t>
  </si>
  <si>
    <t xml:space="preserve">NAYELY </t>
  </si>
  <si>
    <t>PEREZ TEJEDA</t>
  </si>
  <si>
    <t>YULISA</t>
  </si>
  <si>
    <t>JIMENEZ SANTOS</t>
  </si>
  <si>
    <t>RAIDI ERNESTO</t>
  </si>
  <si>
    <t>DEL VILLAR ARIAS</t>
  </si>
  <si>
    <t>KATHY YOCARIS</t>
  </si>
  <si>
    <t>DIPRE</t>
  </si>
  <si>
    <t>JESSICA CAROLINA</t>
  </si>
  <si>
    <t>REYES PEñA</t>
  </si>
  <si>
    <t>AUDITORIA</t>
  </si>
  <si>
    <t>MEDICO AUDITORA</t>
  </si>
  <si>
    <t xml:space="preserve">PATRICIO </t>
  </si>
  <si>
    <t>CABRERA</t>
  </si>
  <si>
    <t>ANDREINA DEL CARMEN</t>
  </si>
  <si>
    <t>GARCIA RODRIGUEZ</t>
  </si>
  <si>
    <t>YOMERI MIGUELINA</t>
  </si>
  <si>
    <t>ESPINOSA ISABEL</t>
  </si>
  <si>
    <t>YUDENNY</t>
  </si>
  <si>
    <t>TIBREY DE MORILLO</t>
  </si>
  <si>
    <t xml:space="preserve">YINMI </t>
  </si>
  <si>
    <t>BRIOSO CUELLO</t>
  </si>
  <si>
    <t xml:space="preserve">DILIANI </t>
  </si>
  <si>
    <t>ALCANTARA RODRIGUEZ</t>
  </si>
  <si>
    <t>JOSE LEANDRO</t>
  </si>
  <si>
    <t>TURBI DIPRE</t>
  </si>
  <si>
    <t>DANERYS ANGELINA</t>
  </si>
  <si>
    <t>MEDRANO RODRIGUEZ</t>
  </si>
  <si>
    <t>CIRUGIA</t>
  </si>
  <si>
    <t>AUXILIAR AVANZADA</t>
  </si>
  <si>
    <t>AUX FACTURACION</t>
  </si>
  <si>
    <t>SUPERVISORA DE FACTURACION</t>
  </si>
  <si>
    <t>LETICIA MARGARITA</t>
  </si>
  <si>
    <t>CABRERA RODRIGUEZ</t>
  </si>
  <si>
    <t>DEYANIRA</t>
  </si>
  <si>
    <t>MONTERO CASANOVA</t>
  </si>
  <si>
    <t>ANDREA ALTAGRACIA</t>
  </si>
  <si>
    <t>DE LA CRUZ LIRIANO</t>
  </si>
  <si>
    <t>ARICELIS</t>
  </si>
  <si>
    <t>ANDREINA</t>
  </si>
  <si>
    <t>NOVA FIGUEREO</t>
  </si>
  <si>
    <t xml:space="preserve">MILAGRO </t>
  </si>
  <si>
    <t>RODRIGUEZ</t>
  </si>
  <si>
    <t>WILDY JOSEFINA</t>
  </si>
  <si>
    <t>MONTAS LARA</t>
  </si>
  <si>
    <t>DARLENY</t>
  </si>
  <si>
    <t>ALCANTARA POLANCO</t>
  </si>
  <si>
    <t xml:space="preserve">RAMON </t>
  </si>
  <si>
    <t>CAMPUSANO LUNA</t>
  </si>
  <si>
    <t>DOMINGO</t>
  </si>
  <si>
    <t>PINALES CABRERA</t>
  </si>
  <si>
    <t>AYUDANTE ALMACEN</t>
  </si>
  <si>
    <t>RECOLECTOR BASURA</t>
  </si>
  <si>
    <t>SHEILA MARIA</t>
  </si>
  <si>
    <t>GUZMAN SANTOS</t>
  </si>
  <si>
    <t>ASISTENTE NEUROCIRUGIA</t>
  </si>
  <si>
    <t>JOSE EMILIO</t>
  </si>
  <si>
    <t>CORPORAN LUCIANO</t>
  </si>
  <si>
    <t>ANA ESTEFANY</t>
  </si>
  <si>
    <t>GUZMAN AMADOR</t>
  </si>
  <si>
    <t xml:space="preserve">WENDY </t>
  </si>
  <si>
    <t>DE LA CRUZ PINALEZ</t>
  </si>
  <si>
    <t>FRANCIA</t>
  </si>
  <si>
    <t>RAVELO</t>
  </si>
  <si>
    <t>YASKER GUADALUPE</t>
  </si>
  <si>
    <t>SENRA JAVIER</t>
  </si>
  <si>
    <t>YOMAIRA CRISTINA</t>
  </si>
  <si>
    <t>DEL VILLAR MARTE</t>
  </si>
  <si>
    <t>FLEBOTOMISTA</t>
  </si>
  <si>
    <t>FLEBOTOMISTA NOCHE</t>
  </si>
  <si>
    <t>SECRETARIA TECNOLOGIA</t>
  </si>
  <si>
    <t>VALDEZ CABRERA</t>
  </si>
  <si>
    <t xml:space="preserve">PEDRO </t>
  </si>
  <si>
    <t>ROSARIO</t>
  </si>
  <si>
    <t>JOSE DEL CARMEN</t>
  </si>
  <si>
    <t>GUZMAN VEGA</t>
  </si>
  <si>
    <t>CRISTINA</t>
  </si>
  <si>
    <t>VIZCAINO DE MORETA</t>
  </si>
  <si>
    <t>VIGILANTE</t>
  </si>
  <si>
    <t>CONSERJE NOCHE</t>
  </si>
  <si>
    <t>I</t>
  </si>
  <si>
    <t>III</t>
  </si>
  <si>
    <t>II</t>
  </si>
  <si>
    <t>IV</t>
  </si>
  <si>
    <t>V</t>
  </si>
  <si>
    <t>ORLANDO FELIX</t>
  </si>
  <si>
    <t>PEÑA ARIAS</t>
  </si>
  <si>
    <t>TURBI MEDINA</t>
  </si>
  <si>
    <t>TEJEDA UPIA</t>
  </si>
  <si>
    <t>DIANA MERCEDES</t>
  </si>
  <si>
    <t>ALEJO PEPEN</t>
  </si>
  <si>
    <t>ELSA MARIA</t>
  </si>
  <si>
    <t>SANTOS DE LOS SANTOS</t>
  </si>
  <si>
    <t>EDUVIRGES</t>
  </si>
  <si>
    <t>CEDANO CORCINO</t>
  </si>
  <si>
    <t>MERCEDES BAUTISTA</t>
  </si>
  <si>
    <t>WILMIN RAMON</t>
  </si>
  <si>
    <t>CORDERO MESA</t>
  </si>
  <si>
    <t>SANTA</t>
  </si>
  <si>
    <t>PERALTA CASTILLO</t>
  </si>
  <si>
    <t>SUPERVISORA CONSERJE</t>
  </si>
  <si>
    <t>SCARLEN MARIA</t>
  </si>
  <si>
    <t>MARTINEZ DUARTE</t>
  </si>
  <si>
    <t xml:space="preserve">MARIBEL </t>
  </si>
  <si>
    <t>RAMIREZ MEJIA</t>
  </si>
  <si>
    <t xml:space="preserve">SUPERVISORA   </t>
  </si>
  <si>
    <t>JUAN JESUS</t>
  </si>
  <si>
    <t>TEJEDA</t>
  </si>
  <si>
    <t>JOELSYS IVENCHI</t>
  </si>
  <si>
    <t>BATISTA MATOS</t>
  </si>
  <si>
    <t>SANDRA</t>
  </si>
  <si>
    <t>GUZMAN</t>
  </si>
  <si>
    <t>JAROLIN JAZMIN</t>
  </si>
  <si>
    <t>LARA EMETERIO</t>
  </si>
  <si>
    <t>AUXILIAR DE ARCHIVO</t>
  </si>
  <si>
    <t>EUSEBIO</t>
  </si>
  <si>
    <t>PUELLO JIMENEZ</t>
  </si>
  <si>
    <t xml:space="preserve">CATALINA </t>
  </si>
  <si>
    <t>SEROGGINS ROBLES</t>
  </si>
  <si>
    <t>MOISES FRANCISCO</t>
  </si>
  <si>
    <t>TOLEDO CUELLO</t>
  </si>
  <si>
    <t>YOEL</t>
  </si>
  <si>
    <t>PEREZ CORDERO</t>
  </si>
  <si>
    <t>AYUDANTE TECNICO ASCENSOR</t>
  </si>
  <si>
    <t>HILDA SAGRARIO</t>
  </si>
  <si>
    <t>SIERRA DE LOS SANTOS</t>
  </si>
  <si>
    <t>LISANIA</t>
  </si>
  <si>
    <t>MARTINEZ ORTIZ</t>
  </si>
  <si>
    <t>ASISTENTE ACTIVO FIJO</t>
  </si>
  <si>
    <t>MERAN RIVERA</t>
  </si>
  <si>
    <t>MARIA DEL CARMEN</t>
  </si>
  <si>
    <t>JIMENEZ ARIAS</t>
  </si>
  <si>
    <t>AUTO CLAVE</t>
  </si>
  <si>
    <t xml:space="preserve">MILEDYS </t>
  </si>
  <si>
    <t>FRIAS BAEZ</t>
  </si>
  <si>
    <t xml:space="preserve">ELIEZER </t>
  </si>
  <si>
    <t>ABAD DEL ROSARIO</t>
  </si>
  <si>
    <t>BELTRE DIAZ</t>
  </si>
  <si>
    <t xml:space="preserve">LORENZO </t>
  </si>
  <si>
    <t>MARILENNY</t>
  </si>
  <si>
    <t>ASENCIO BAUTISTA</t>
  </si>
  <si>
    <t>ESTADISTICA</t>
  </si>
  <si>
    <t>AUXILIAR DE ESTADISTICAS</t>
  </si>
  <si>
    <t>MAIRA</t>
  </si>
  <si>
    <t>SOTO GUERRERO</t>
  </si>
  <si>
    <t>AUXILIAR FACTURACION Y SEGURO</t>
  </si>
  <si>
    <t>DENNY ESTHER</t>
  </si>
  <si>
    <t xml:space="preserve">LORENZO   </t>
  </si>
  <si>
    <t>YISELY</t>
  </si>
  <si>
    <t>ROBLES PEREZ</t>
  </si>
  <si>
    <t>ELVIA MARIA</t>
  </si>
  <si>
    <t>VERAS MARTINEZ</t>
  </si>
  <si>
    <t>LUIS DAVID</t>
  </si>
  <si>
    <t>MONTAS VILLA</t>
  </si>
  <si>
    <t>RAUL</t>
  </si>
  <si>
    <t>FAMILIA JIMENEZ</t>
  </si>
  <si>
    <t>LISBET</t>
  </si>
  <si>
    <t>ALCANTARA BAEZ</t>
  </si>
  <si>
    <t>MARISOL</t>
  </si>
  <si>
    <t>GOMEZ FERNANDEZ</t>
  </si>
  <si>
    <t xml:space="preserve">SUPERVISORA MAYORDOMIA </t>
  </si>
  <si>
    <t>JIMENEZ REYES DE CUEVA</t>
  </si>
  <si>
    <t>SECRETARIA  SONOGRAFIA</t>
  </si>
  <si>
    <t>AUXILIAR DE FACTUARACION</t>
  </si>
  <si>
    <t>AURA MINERVA</t>
  </si>
  <si>
    <t>ROSARIO PULINARIO</t>
  </si>
  <si>
    <t>JOHANIEL RAFAEL</t>
  </si>
  <si>
    <t>GARCIA SANCHEZ</t>
  </si>
  <si>
    <t>JUAN DE DIOS</t>
  </si>
  <si>
    <t>MINAYA</t>
  </si>
  <si>
    <t>SECRETARIA MATERNIDAD FIN DE SEMANA</t>
  </si>
  <si>
    <t>FIORDALIZA</t>
  </si>
  <si>
    <t>LORENZO   MARTE</t>
  </si>
  <si>
    <t>RUDHY MARIA</t>
  </si>
  <si>
    <t>ABILES SOLIS</t>
  </si>
  <si>
    <t>MARIA ESTHER</t>
  </si>
  <si>
    <t>MANZANILLO BERIGUETE</t>
  </si>
  <si>
    <t>AUXILIAR ATENCIO AL USUARIO</t>
  </si>
  <si>
    <t xml:space="preserve">JOSE </t>
  </si>
  <si>
    <t>VALDEZ ROSA</t>
  </si>
  <si>
    <t>CONSERJE FIN DE SEMANA</t>
  </si>
  <si>
    <t>ILENIS SORANDI</t>
  </si>
  <si>
    <t>SOTO SOTO</t>
  </si>
  <si>
    <t>LIANET</t>
  </si>
  <si>
    <t>ALCANTARA FERMIN</t>
  </si>
  <si>
    <t>JOSE INES</t>
  </si>
  <si>
    <t>JACK JOUR</t>
  </si>
  <si>
    <t>QUIBEL YONEL</t>
  </si>
  <si>
    <t>PINALES REYES</t>
  </si>
  <si>
    <t>JEREMIAS</t>
  </si>
  <si>
    <t>FISIATRIA</t>
  </si>
  <si>
    <t xml:space="preserve">JOAQUINA </t>
  </si>
  <si>
    <t>GERALDO BRITO</t>
  </si>
  <si>
    <t>MANUEL ANTONIO</t>
  </si>
  <si>
    <t>DIAZ LORENZO</t>
  </si>
  <si>
    <t>ROSANNA</t>
  </si>
  <si>
    <t>VIZCAINO FELIX</t>
  </si>
  <si>
    <t>CLARIBELL</t>
  </si>
  <si>
    <t>GOMEZ LORENZO</t>
  </si>
  <si>
    <t>LIVANNA MICHELLE</t>
  </si>
  <si>
    <t>DE LEON</t>
  </si>
  <si>
    <t xml:space="preserve">FACTURACION </t>
  </si>
  <si>
    <t>GARCIA</t>
  </si>
  <si>
    <t>ABOGADO</t>
  </si>
  <si>
    <t>CARMEN EFIGENIA</t>
  </si>
  <si>
    <t>MEDRANO CARMONA</t>
  </si>
  <si>
    <t>PAULINO</t>
  </si>
  <si>
    <t>ISABEL SANCHEZ</t>
  </si>
  <si>
    <t>WILMA PAOLA</t>
  </si>
  <si>
    <t>RUIZ OGANDO</t>
  </si>
  <si>
    <t>JAVIER ALEXANDER</t>
  </si>
  <si>
    <t>ROMERO REYNOSO</t>
  </si>
  <si>
    <t>MEDICO GENERAL - EMERGENCIA POLIVALENTE</t>
  </si>
  <si>
    <t>CORPORAN PICHARDO</t>
  </si>
  <si>
    <t>MARIA IDALIA</t>
  </si>
  <si>
    <t>MARTINEZ PEREZ</t>
  </si>
  <si>
    <t>PSICOLOGIA</t>
  </si>
  <si>
    <t>MATERNIDAD ESTIMULACION TEMPRANA</t>
  </si>
  <si>
    <t>MEDICO GENERAL - EMERGENCIA</t>
  </si>
  <si>
    <t>CARDIOLOGIA</t>
  </si>
  <si>
    <t>YURIANNY</t>
  </si>
  <si>
    <t>REYNOSO LUNA</t>
  </si>
  <si>
    <t>CONSERJE - COCINA</t>
  </si>
  <si>
    <t>DE JESUS TREJO</t>
  </si>
  <si>
    <t xml:space="preserve">ELMY </t>
  </si>
  <si>
    <t>ROSARIO GUERRERO</t>
  </si>
  <si>
    <t>MARIELA DOLORES</t>
  </si>
  <si>
    <t>NEARIA</t>
  </si>
  <si>
    <t>GONZALEZ MARIÑEZ</t>
  </si>
  <si>
    <t>IMÁGENES</t>
  </si>
  <si>
    <t>TECNICO DE RAYOS X</t>
  </si>
  <si>
    <t xml:space="preserve">ESTEBAN </t>
  </si>
  <si>
    <t>LORENZO RENVILLE</t>
  </si>
  <si>
    <t>ALEX MANUEL</t>
  </si>
  <si>
    <t>RIVERA ROSARIO</t>
  </si>
  <si>
    <t>PLOMERO</t>
  </si>
  <si>
    <t>ALEXANDER</t>
  </si>
  <si>
    <t>MARTE</t>
  </si>
  <si>
    <t xml:space="preserve">JAZMIN </t>
  </si>
  <si>
    <t>REYES CARELA</t>
  </si>
  <si>
    <t>FLORENTINO MATEO</t>
  </si>
  <si>
    <t>IRIS</t>
  </si>
  <si>
    <t>RODRIGUEZ PAULINO</t>
  </si>
  <si>
    <t>CLARY LUZ</t>
  </si>
  <si>
    <t>MARTINEZ PINALEZ</t>
  </si>
  <si>
    <t>MEDICO</t>
  </si>
  <si>
    <t>SORSERES SEMIRAMIS</t>
  </si>
  <si>
    <t>MONTAÑO ABRAHAMSOM</t>
  </si>
  <si>
    <t>MEDICO FAMILIAR PLANTA</t>
  </si>
  <si>
    <t>YSABEL</t>
  </si>
  <si>
    <t>ORTIZ FELIZ</t>
  </si>
  <si>
    <t>ALMACEN MEDICAMENTOS</t>
  </si>
  <si>
    <t>AUXILIAR DE ALMACEN</t>
  </si>
  <si>
    <t>KATERIN ESMERALDA</t>
  </si>
  <si>
    <t>GARCIA CASADO</t>
  </si>
  <si>
    <t>CONSERJE - NOCHE</t>
  </si>
  <si>
    <t>AURELINA</t>
  </si>
  <si>
    <t>LORENZO CASADO</t>
  </si>
  <si>
    <t>ANA ARAVELIS</t>
  </si>
  <si>
    <t>CUEVAS RODRIGUEZ</t>
  </si>
  <si>
    <t>CONSERJE - TARDE</t>
  </si>
  <si>
    <t xml:space="preserve">ROSALBA </t>
  </si>
  <si>
    <t>ZAPATA GARCIA</t>
  </si>
  <si>
    <t>ASISTENTE DENTAL</t>
  </si>
  <si>
    <t>EDDY FRANCISCO</t>
  </si>
  <si>
    <t>BELTRE DE LA ROSA</t>
  </si>
  <si>
    <t>ELIANA JINETTE</t>
  </si>
  <si>
    <t>NUÑEZ VALDEZ</t>
  </si>
  <si>
    <t>JEFFREY YOSMEEL</t>
  </si>
  <si>
    <t>MATOS MANCEBO</t>
  </si>
  <si>
    <t>VANESSA CAROLINA</t>
  </si>
  <si>
    <t>CAMPUSANO PEÑA</t>
  </si>
  <si>
    <t>NUTRICION</t>
  </si>
  <si>
    <t>AYUDANTE DE ELECTRICIDAD</t>
  </si>
  <si>
    <t>RAFAEL ANTONIO</t>
  </si>
  <si>
    <t>ANDUJAR SIERRA</t>
  </si>
  <si>
    <t>DOMMY</t>
  </si>
  <si>
    <t>VIZCAINO REYES</t>
  </si>
  <si>
    <t>AYUDANTE MANTENIMIENTO</t>
  </si>
  <si>
    <t>SANTA SOFIA</t>
  </si>
  <si>
    <t>MINAYA MATOS</t>
  </si>
  <si>
    <t>ANGELA MARIA</t>
  </si>
  <si>
    <t>GOMEZ TERRERO</t>
  </si>
  <si>
    <t xml:space="preserve">CONSERJE </t>
  </si>
  <si>
    <t>NANI</t>
  </si>
  <si>
    <t>DE LOS SANTOS</t>
  </si>
  <si>
    <t>ALTAGRACIA MILAGROS</t>
  </si>
  <si>
    <t>RODRIGUEZ SANTANA</t>
  </si>
  <si>
    <t xml:space="preserve">PABLO JOSE </t>
  </si>
  <si>
    <t>MERCEDES BAEZ</t>
  </si>
  <si>
    <t xml:space="preserve">MIGUEL </t>
  </si>
  <si>
    <t>GUZMAN DEL ROSARIO</t>
  </si>
  <si>
    <t>PAMELA</t>
  </si>
  <si>
    <t>FERNANDEZ HERRERA</t>
  </si>
  <si>
    <t>MARILENA</t>
  </si>
  <si>
    <t>CORPORAN CORPORAN</t>
  </si>
  <si>
    <t>ARCHIVO</t>
  </si>
  <si>
    <t>AUXILIAR ARCHIVO</t>
  </si>
  <si>
    <t>01/19/2023</t>
  </si>
  <si>
    <t>YOLANDA</t>
  </si>
  <si>
    <t>ABAD DIPRE</t>
  </si>
  <si>
    <t>SEGURIDAD PARQUEO - NOCHE</t>
  </si>
  <si>
    <t>JONIOR ALEXANDER</t>
  </si>
  <si>
    <t>PEGUERO PEGUERO</t>
  </si>
  <si>
    <t>AYUNADNTE PINTOR</t>
  </si>
  <si>
    <t>MARINO</t>
  </si>
  <si>
    <t>GARABITO BURGOS</t>
  </si>
  <si>
    <t>AYUDANTE DE ASCENSOR</t>
  </si>
  <si>
    <t>GARCIA FLORES</t>
  </si>
  <si>
    <t>ANA MERCEDES</t>
  </si>
  <si>
    <t>COLLADO CABRERA</t>
  </si>
  <si>
    <t>BERTA</t>
  </si>
  <si>
    <t>RAMIREZ FABIAN</t>
  </si>
  <si>
    <t>NIKAURI</t>
  </si>
  <si>
    <t xml:space="preserve">ARIAS    </t>
  </si>
  <si>
    <t>IRIS NATALI</t>
  </si>
  <si>
    <t>SOSA GARCIA</t>
  </si>
  <si>
    <t>ANA IRIS</t>
  </si>
  <si>
    <t>CABRERA ROSARIO</t>
  </si>
  <si>
    <t>ENFERMERIA</t>
  </si>
  <si>
    <t>ENFERMERA</t>
  </si>
  <si>
    <t>SANTA ELIZABET</t>
  </si>
  <si>
    <t>ARIAS OGANDO</t>
  </si>
  <si>
    <t>ERIKA</t>
  </si>
  <si>
    <t>DEL ROSARIO ALCANTARA</t>
  </si>
  <si>
    <t>TECNICO DE IMAGENES</t>
  </si>
  <si>
    <t>MARTHA</t>
  </si>
  <si>
    <t>RIVERA NIVAR</t>
  </si>
  <si>
    <t>CRISALIA</t>
  </si>
  <si>
    <t>MEDRANO VOLQUEZ</t>
  </si>
  <si>
    <t>INGRID YOSELIN</t>
  </si>
  <si>
    <t>LORENZO DE LOS SANTOS</t>
  </si>
  <si>
    <t>AUX DE ARCHIVO</t>
  </si>
  <si>
    <t>CHRISNEISY</t>
  </si>
  <si>
    <t>PLASENCIO CANELO</t>
  </si>
  <si>
    <t>YOHANNA</t>
  </si>
  <si>
    <t>CATANO MARTE</t>
  </si>
  <si>
    <t>CRISTIAN</t>
  </si>
  <si>
    <t>VALLEJO SAMPABLO</t>
  </si>
  <si>
    <t>NEMIESY JOMARY</t>
  </si>
  <si>
    <t>PEGUERO TAVAREZ</t>
  </si>
  <si>
    <t>ALTAGRACIA JOSELIN</t>
  </si>
  <si>
    <t>DIAZ MEJIA</t>
  </si>
  <si>
    <t>JEANNETTE CAROLINA</t>
  </si>
  <si>
    <t>BAEZ CORPORAN DE CUEVAS</t>
  </si>
  <si>
    <t>ORTOPEDIA</t>
  </si>
  <si>
    <t>CARLA JACKALYS</t>
  </si>
  <si>
    <t>VILLAR GONZALEZ</t>
  </si>
  <si>
    <t>MEDICO - INTERNISTA</t>
  </si>
  <si>
    <t xml:space="preserve"> </t>
  </si>
  <si>
    <t>ROSANIA MARIBEL</t>
  </si>
  <si>
    <t>VILLALONA VILLALONA</t>
  </si>
  <si>
    <t>RADIOLOGA</t>
  </si>
  <si>
    <t>LOANNIS ESTHER</t>
  </si>
  <si>
    <t>LARA ALVAREZ</t>
  </si>
  <si>
    <t>CURA</t>
  </si>
  <si>
    <t xml:space="preserve">LEONALDO </t>
  </si>
  <si>
    <t>ADAMES</t>
  </si>
  <si>
    <t>LUIS</t>
  </si>
  <si>
    <t>PEÑALO GARCIA</t>
  </si>
  <si>
    <t>AMANDA CRISTINA</t>
  </si>
  <si>
    <t>AVILA</t>
  </si>
  <si>
    <t>ATENCION AL CIUDADANO</t>
  </si>
  <si>
    <t>SANTA JANOY</t>
  </si>
  <si>
    <t>FELIZ SOLANO</t>
  </si>
  <si>
    <t>JENNY ALEJANDRA</t>
  </si>
  <si>
    <t>DE LOS SANTOS MATEO</t>
  </si>
  <si>
    <t>AUXILIAR ENFERMERIA - PIE DIABETICO</t>
  </si>
  <si>
    <t>CARLOS ALBERTO</t>
  </si>
  <si>
    <t>JIMENEZ BARRIENTO</t>
  </si>
  <si>
    <t>ESPERA DE NOMBRAMIENTO</t>
  </si>
  <si>
    <t xml:space="preserve">AMADA </t>
  </si>
  <si>
    <t>MARY ROSA</t>
  </si>
  <si>
    <t>DIPRE MORENO</t>
  </si>
  <si>
    <t>OSCAR CONFESOR</t>
  </si>
  <si>
    <t>PEREZ DIAZ</t>
  </si>
  <si>
    <t>ANDRY YOSELIN</t>
  </si>
  <si>
    <t>EMILIANO</t>
  </si>
  <si>
    <t>LUISA</t>
  </si>
  <si>
    <t>CASTILLO MENDEZ</t>
  </si>
  <si>
    <t xml:space="preserve">MARCIAL </t>
  </si>
  <si>
    <t>Nómina Personal En Espera De Nombramiento.</t>
  </si>
  <si>
    <t>PSICOLOGO</t>
  </si>
  <si>
    <t>SERVICIOS ATENCION INTEGRAL</t>
  </si>
  <si>
    <t>JANET ALTAGRACIA</t>
  </si>
  <si>
    <t xml:space="preserve">ROSANNA </t>
  </si>
  <si>
    <t>RAMIREZ GARCIA</t>
  </si>
  <si>
    <t xml:space="preserve">MARTHA </t>
  </si>
  <si>
    <t>PEGUERO MARTE DE PUELLO</t>
  </si>
  <si>
    <t xml:space="preserve">VILEISES </t>
  </si>
  <si>
    <t>CASADO MATEO</t>
  </si>
  <si>
    <t xml:space="preserve">NATIVIDAD </t>
  </si>
  <si>
    <t>MANZANILLO</t>
  </si>
  <si>
    <t>MARIA NELIS</t>
  </si>
  <si>
    <t>PIÑA RODRIGUEZ</t>
  </si>
  <si>
    <t>TECNICA DE RADIOLOGIA</t>
  </si>
  <si>
    <t>WILSON JENY</t>
  </si>
  <si>
    <t xml:space="preserve">GOMEZ FELIZ </t>
  </si>
  <si>
    <t xml:space="preserve">GERARDO </t>
  </si>
  <si>
    <t>NIVAR CORREA</t>
  </si>
  <si>
    <t xml:space="preserve">RAMON EMILIO </t>
  </si>
  <si>
    <t xml:space="preserve">MOTA GUERRERO </t>
  </si>
  <si>
    <t xml:space="preserve">AMBIORIS </t>
  </si>
  <si>
    <t>LORENZO MARTE</t>
  </si>
  <si>
    <t xml:space="preserve">RAYOS X </t>
  </si>
  <si>
    <t>BENITO</t>
  </si>
  <si>
    <t>CONSTANZA ROMERO</t>
  </si>
  <si>
    <t>Servicios prestados Nómina hospital Juan Pablo Pina</t>
  </si>
  <si>
    <t xml:space="preserve">HIDALMIS YARITZA </t>
  </si>
  <si>
    <t>YSABEL HAWKINS DE GRULLON</t>
  </si>
  <si>
    <t>RECURSOS HUMANOS</t>
  </si>
  <si>
    <t xml:space="preserve">ANALISTA DE RECURSOS HUMANOS </t>
  </si>
  <si>
    <t xml:space="preserve">SANTOS ANTONIO </t>
  </si>
  <si>
    <t xml:space="preserve">BAEZ PEREZ </t>
  </si>
  <si>
    <t>LUXILANIA</t>
  </si>
  <si>
    <t xml:space="preserve">LUCIANO CONTRERAS </t>
  </si>
  <si>
    <t>ENCARGADA DEL PROGRAMA SAI</t>
  </si>
  <si>
    <t xml:space="preserve">ALEXANDER </t>
  </si>
  <si>
    <t xml:space="preserve">ROBLES DIPRE </t>
  </si>
  <si>
    <t>VIERY JOSELIN</t>
  </si>
  <si>
    <t xml:space="preserve">FRANCO CORDERO </t>
  </si>
  <si>
    <t xml:space="preserve">MEDICINA GENERAL </t>
  </si>
  <si>
    <t xml:space="preserve">ENCARGADA DE CONSULTA EXTERNA </t>
  </si>
  <si>
    <t xml:space="preserve">JOVANNY ANTONIO </t>
  </si>
  <si>
    <t>NINA DE LOS SANTOS</t>
  </si>
  <si>
    <t xml:space="preserve">BRIGIDA ESTHER </t>
  </si>
  <si>
    <t xml:space="preserve">DELGADO MARTINEZ </t>
  </si>
  <si>
    <t xml:space="preserve">ENCARGADA ADMINISTRATIVA </t>
  </si>
  <si>
    <t>de servicios prestados</t>
  </si>
  <si>
    <t>en espera de su nombramiento el proximo mes ya no estaran contempladas en esta nomina</t>
  </si>
  <si>
    <t xml:space="preserve">SANTOS </t>
  </si>
  <si>
    <t xml:space="preserve">CONSTANZA ROMERO </t>
  </si>
  <si>
    <t xml:space="preserve">KIARA MERCEDES </t>
  </si>
  <si>
    <t xml:space="preserve">SECRETARIA EMERGENCIA </t>
  </si>
  <si>
    <t xml:space="preserve">ISMAEL </t>
  </si>
  <si>
    <t xml:space="preserve">GARCIA DIAZ </t>
  </si>
  <si>
    <t xml:space="preserve">JORGE GABINO </t>
  </si>
  <si>
    <t xml:space="preserve">CANELO ROMERO </t>
  </si>
  <si>
    <t xml:space="preserve">AUXILIAR DE CONTENCION </t>
  </si>
  <si>
    <t xml:space="preserve">EZEQUIEL </t>
  </si>
  <si>
    <t xml:space="preserve">QUEZADA </t>
  </si>
  <si>
    <t>ENCARGADO DE MANTENIMIENTO</t>
  </si>
  <si>
    <t xml:space="preserve">HAMET </t>
  </si>
  <si>
    <t xml:space="preserve">PAREDES MORBAN </t>
  </si>
  <si>
    <t xml:space="preserve">AYUDANTE MANTENIMIENTO </t>
  </si>
  <si>
    <t xml:space="preserve">ANYELA </t>
  </si>
  <si>
    <t>SUAREZ CUELLO</t>
  </si>
  <si>
    <t xml:space="preserve">ADRIAN ROBINSON </t>
  </si>
  <si>
    <t xml:space="preserve">VIZCAINO </t>
  </si>
  <si>
    <t xml:space="preserve">REFIGERACION </t>
  </si>
  <si>
    <t xml:space="preserve">JOSE RAFAEL </t>
  </si>
  <si>
    <t xml:space="preserve">ARAUJO RAMIREZ </t>
  </si>
  <si>
    <t xml:space="preserve">FIGUEREO PINEDA </t>
  </si>
  <si>
    <t>WELLINTONG</t>
  </si>
  <si>
    <t>JIMENES CABRERA</t>
  </si>
  <si>
    <t xml:space="preserve">JUANA LUCRECIA </t>
  </si>
  <si>
    <t xml:space="preserve">MARTINEZ </t>
  </si>
  <si>
    <t>´07/06/2024</t>
  </si>
  <si>
    <t>AUXLIAR DE ESTADISTICAS</t>
  </si>
  <si>
    <t>ESTADISTICAS</t>
  </si>
  <si>
    <t xml:space="preserve">CELESTE </t>
  </si>
  <si>
    <t xml:space="preserve">BELTRE </t>
  </si>
  <si>
    <t xml:space="preserve">CARLOS LUIS </t>
  </si>
  <si>
    <t>BAUTISTA</t>
  </si>
  <si>
    <t>Correspondiente al mes de JULIO del año 2024</t>
  </si>
  <si>
    <t>Correspondiente al mes de JULIO  del año 2024</t>
  </si>
  <si>
    <t>WILCANI YACIER</t>
  </si>
  <si>
    <t xml:space="preserve">SANTA MARTE </t>
  </si>
  <si>
    <t xml:space="preserve">AUXILIAR ARCHIVO </t>
  </si>
  <si>
    <t xml:space="preserve">ARCHIVISTA </t>
  </si>
  <si>
    <t xml:space="preserve">PERFECTO </t>
  </si>
  <si>
    <t xml:space="preserve">PEREZ GARCIA </t>
  </si>
  <si>
    <t xml:space="preserve">RADHAMES </t>
  </si>
  <si>
    <t xml:space="preserve">MONTERO ENCARNACION </t>
  </si>
  <si>
    <t xml:space="preserve">COCINA </t>
  </si>
  <si>
    <r>
      <t>Las Licdas.</t>
    </r>
    <r>
      <rPr>
        <b/>
        <sz val="10"/>
        <rFont val="Times New Roman"/>
        <family val="1"/>
      </rPr>
      <t xml:space="preserve"> </t>
    </r>
    <r>
      <rPr>
        <b/>
        <u/>
        <sz val="10"/>
        <rFont val="Times New Roman"/>
        <family val="1"/>
      </rPr>
      <t xml:space="preserve">Brigida Delgado e Hidalmis Ysabel </t>
    </r>
    <r>
      <rPr>
        <sz val="10"/>
        <rFont val="Times New Roman"/>
        <family val="1"/>
      </rPr>
      <t xml:space="preserve">al igual que la Dra. </t>
    </r>
    <r>
      <rPr>
        <b/>
        <u/>
        <sz val="10"/>
        <rFont val="Times New Roman"/>
        <family val="1"/>
      </rPr>
      <t>Viery Franco</t>
    </r>
    <r>
      <rPr>
        <u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estan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</si>
</sst>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&quot;₡&quot;* #,##0.00_-;\-&quot;₡&quot;* #,##0.00_-;_-&quot;₡&quot;* &quot;-&quot;??_-;_-@_-"/>
    <numFmt numFmtId="165" formatCode="_-* #,##0.00_-;\-* #,##0.00_-;_-* &quot;-&quot;??_-;_-@_-"/>
    <numFmt numFmtId="166" formatCode="000\-0000000\-0"/>
    <numFmt numFmtId="167" formatCode="dd/mm/yyyy;@"/>
    <numFmt numFmtId="168" formatCode="_([$$-1C0A]* #,##0.00_);_([$$-1C0A]* \(#,##0.00\);_([$$-1C0A]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4" fontId="2" fillId="0" borderId="0" xfId="0" applyNumberFormat="1" applyFont="1"/>
    <xf numFmtId="0" fontId="5" fillId="0" borderId="1" xfId="0" applyFont="1" applyFill="1" applyBorder="1" applyAlignment="1">
      <alignment horizontal="center" vertical="center"/>
    </xf>
    <xf numFmtId="0" fontId="9" fillId="6" borderId="1" xfId="1" applyFon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>
      <alignment horizontal="left"/>
    </xf>
    <xf numFmtId="0" fontId="9" fillId="6" borderId="1" xfId="1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wrapText="1"/>
    </xf>
    <xf numFmtId="0" fontId="9" fillId="2" borderId="1" xfId="1" applyFont="1" applyFill="1" applyBorder="1" applyAlignment="1" applyProtection="1">
      <alignment wrapText="1" readingOrder="1"/>
      <protection locked="0"/>
    </xf>
    <xf numFmtId="0" fontId="9" fillId="2" borderId="1" xfId="1" applyFont="1" applyFill="1" applyBorder="1" applyAlignment="1" applyProtection="1">
      <alignment horizontal="left" wrapText="1"/>
      <protection locked="0"/>
    </xf>
    <xf numFmtId="0" fontId="0" fillId="2" borderId="5" xfId="0" applyFont="1" applyFill="1" applyBorder="1" applyAlignment="1">
      <alignment wrapText="1"/>
    </xf>
    <xf numFmtId="0" fontId="0" fillId="2" borderId="5" xfId="0" applyFont="1" applyFill="1" applyBorder="1"/>
    <xf numFmtId="0" fontId="9" fillId="2" borderId="5" xfId="1" applyFont="1" applyFill="1" applyBorder="1" applyAlignment="1" applyProtection="1">
      <alignment wrapText="1" readingOrder="1"/>
      <protection locked="0"/>
    </xf>
    <xf numFmtId="0" fontId="10" fillId="2" borderId="5" xfId="0" applyFont="1" applyFill="1" applyBorder="1" applyAlignment="1">
      <alignment horizontal="left" wrapText="1"/>
    </xf>
    <xf numFmtId="0" fontId="0" fillId="2" borderId="5" xfId="0" applyFont="1" applyFill="1" applyBorder="1" applyAlignment="1">
      <alignment horizontal="left"/>
    </xf>
    <xf numFmtId="0" fontId="0" fillId="6" borderId="1" xfId="1" applyFont="1" applyFill="1" applyBorder="1" applyAlignment="1" applyProtection="1">
      <alignment wrapText="1" readingOrder="1"/>
      <protection locked="0"/>
    </xf>
    <xf numFmtId="0" fontId="0" fillId="2" borderId="5" xfId="0" applyFont="1" applyFill="1" applyBorder="1" applyAlignment="1">
      <alignment horizontal="left" wrapText="1"/>
    </xf>
    <xf numFmtId="0" fontId="9" fillId="2" borderId="5" xfId="1" applyFont="1" applyFill="1" applyBorder="1" applyAlignment="1" applyProtection="1">
      <alignment horizontal="left" wrapText="1"/>
      <protection locked="0"/>
    </xf>
    <xf numFmtId="0" fontId="0" fillId="0" borderId="1" xfId="0" applyFont="1" applyFill="1" applyBorder="1" applyAlignment="1">
      <alignment horizontal="left"/>
    </xf>
    <xf numFmtId="0" fontId="0" fillId="6" borderId="1" xfId="1" applyFont="1" applyFill="1" applyBorder="1" applyAlignment="1" applyProtection="1">
      <alignment horizontal="left" wrapText="1"/>
      <protection locked="0"/>
    </xf>
    <xf numFmtId="0" fontId="0" fillId="0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1" applyFont="1" applyFill="1" applyBorder="1" applyAlignment="1" applyProtection="1">
      <alignment wrapText="1" readingOrder="1"/>
      <protection locked="0"/>
    </xf>
    <xf numFmtId="0" fontId="9" fillId="0" borderId="1" xfId="1" applyFont="1" applyFill="1" applyBorder="1" applyAlignment="1" applyProtection="1">
      <alignment horizontal="left" wrapText="1"/>
      <protection locked="0"/>
    </xf>
    <xf numFmtId="0" fontId="10" fillId="0" borderId="1" xfId="0" applyFont="1" applyFill="1" applyBorder="1" applyAlignment="1">
      <alignment horizontal="left"/>
    </xf>
    <xf numFmtId="0" fontId="9" fillId="0" borderId="5" xfId="1" applyFont="1" applyFill="1" applyBorder="1" applyAlignment="1" applyProtection="1">
      <alignment wrapText="1" readingOrder="1"/>
      <protection locked="0"/>
    </xf>
    <xf numFmtId="0" fontId="10" fillId="0" borderId="1" xfId="0" applyFont="1" applyFill="1" applyBorder="1" applyAlignment="1">
      <alignment wrapText="1"/>
    </xf>
    <xf numFmtId="14" fontId="9" fillId="0" borderId="1" xfId="1" applyNumberFormat="1" applyFont="1" applyFill="1" applyBorder="1" applyAlignment="1" applyProtection="1">
      <alignment vertical="center" wrapText="1"/>
      <protection locked="0"/>
    </xf>
    <xf numFmtId="0" fontId="0" fillId="0" borderId="1" xfId="1" applyFont="1" applyFill="1" applyBorder="1" applyAlignment="1" applyProtection="1">
      <alignment horizontal="left" readingOrder="1"/>
      <protection locked="0"/>
    </xf>
    <xf numFmtId="14" fontId="9" fillId="6" borderId="1" xfId="1" applyNumberFormat="1" applyFont="1" applyFill="1" applyBorder="1" applyAlignment="1" applyProtection="1">
      <alignment vertical="center" wrapText="1"/>
      <protection locked="0"/>
    </xf>
    <xf numFmtId="167" fontId="9" fillId="6" borderId="1" xfId="1" applyNumberFormat="1" applyFont="1" applyFill="1" applyBorder="1" applyAlignment="1" applyProtection="1">
      <protection locked="0"/>
    </xf>
    <xf numFmtId="167" fontId="11" fillId="0" borderId="1" xfId="1" applyNumberFormat="1" applyFont="1" applyFill="1" applyBorder="1" applyAlignment="1" applyProtection="1">
      <protection locked="0"/>
    </xf>
    <xf numFmtId="14" fontId="10" fillId="0" borderId="1" xfId="0" applyNumberFormat="1" applyFont="1" applyFill="1" applyBorder="1" applyAlignment="1"/>
    <xf numFmtId="14" fontId="10" fillId="2" borderId="1" xfId="0" applyNumberFormat="1" applyFont="1" applyFill="1" applyBorder="1" applyAlignment="1"/>
    <xf numFmtId="167" fontId="10" fillId="0" borderId="1" xfId="0" applyNumberFormat="1" applyFont="1" applyFill="1" applyBorder="1" applyAlignment="1"/>
    <xf numFmtId="167" fontId="9" fillId="6" borderId="5" xfId="1" applyNumberFormat="1" applyFont="1" applyFill="1" applyBorder="1" applyAlignment="1" applyProtection="1">
      <protection locked="0"/>
    </xf>
    <xf numFmtId="167" fontId="10" fillId="2" borderId="1" xfId="0" applyNumberFormat="1" applyFont="1" applyFill="1" applyBorder="1" applyAlignment="1"/>
    <xf numFmtId="167" fontId="9" fillId="0" borderId="1" xfId="1" applyNumberFormat="1" applyFont="1" applyFill="1" applyBorder="1" applyAlignment="1" applyProtection="1">
      <protection locked="0"/>
    </xf>
    <xf numFmtId="167" fontId="10" fillId="2" borderId="5" xfId="0" applyNumberFormat="1" applyFont="1" applyFill="1" applyBorder="1" applyAlignment="1"/>
    <xf numFmtId="167" fontId="0" fillId="2" borderId="1" xfId="0" applyNumberFormat="1" applyFont="1" applyFill="1" applyBorder="1" applyAlignment="1"/>
    <xf numFmtId="167" fontId="10" fillId="0" borderId="5" xfId="0" applyNumberFormat="1" applyFont="1" applyFill="1" applyBorder="1" applyAlignment="1"/>
    <xf numFmtId="49" fontId="9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8" fillId="0" borderId="0" xfId="0" applyFont="1"/>
    <xf numFmtId="0" fontId="9" fillId="0" borderId="5" xfId="1" applyFont="1" applyFill="1" applyBorder="1" applyAlignment="1" applyProtection="1">
      <alignment horizontal="left" wrapText="1"/>
      <protection locked="0"/>
    </xf>
    <xf numFmtId="0" fontId="5" fillId="2" borderId="1" xfId="0" applyFont="1" applyFill="1" applyBorder="1" applyAlignment="1">
      <alignment vertical="center" wrapText="1"/>
    </xf>
    <xf numFmtId="0" fontId="11" fillId="0" borderId="1" xfId="1" applyFont="1" applyFill="1" applyBorder="1" applyAlignment="1" applyProtection="1">
      <alignment horizontal="left" wrapText="1"/>
      <protection locked="0"/>
    </xf>
    <xf numFmtId="0" fontId="9" fillId="6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5" fillId="2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1" applyFont="1" applyFill="1" applyBorder="1" applyAlignment="1" applyProtection="1">
      <alignment horizontal="left" wrapText="1"/>
      <protection locked="0"/>
    </xf>
    <xf numFmtId="0" fontId="0" fillId="6" borderId="1" xfId="1" applyFont="1" applyFill="1" applyBorder="1" applyAlignment="1" applyProtection="1">
      <alignment horizontal="center" vertical="center" wrapText="1"/>
      <protection locked="0"/>
    </xf>
    <xf numFmtId="167" fontId="0" fillId="6" borderId="1" xfId="1" applyNumberFormat="1" applyFont="1" applyFill="1" applyBorder="1" applyAlignment="1" applyProtection="1">
      <protection locked="0"/>
    </xf>
    <xf numFmtId="0" fontId="0" fillId="0" borderId="0" xfId="0" applyFont="1"/>
    <xf numFmtId="0" fontId="16" fillId="0" borderId="0" xfId="0" applyFont="1"/>
    <xf numFmtId="168" fontId="0" fillId="0" borderId="1" xfId="3" applyNumberFormat="1" applyFont="1" applyFill="1" applyBorder="1" applyAlignment="1" applyProtection="1">
      <alignment horizontal="left"/>
      <protection locked="0"/>
    </xf>
    <xf numFmtId="0" fontId="17" fillId="0" borderId="0" xfId="0" applyFont="1"/>
    <xf numFmtId="0" fontId="21" fillId="0" borderId="0" xfId="0" applyFont="1"/>
    <xf numFmtId="0" fontId="21" fillId="0" borderId="0" xfId="0" applyFont="1" applyFill="1"/>
    <xf numFmtId="0" fontId="21" fillId="0" borderId="0" xfId="0" applyFont="1" applyAlignment="1">
      <alignment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2" fillId="0" borderId="1" xfId="1" applyFont="1" applyFill="1" applyBorder="1" applyAlignment="1" applyProtection="1">
      <alignment horizontal="left" wrapText="1"/>
      <protection locked="0"/>
    </xf>
    <xf numFmtId="0" fontId="22" fillId="2" borderId="1" xfId="1" applyFont="1" applyFill="1" applyBorder="1" applyAlignment="1" applyProtection="1">
      <alignment horizontal="left" wrapText="1"/>
      <protection locked="0"/>
    </xf>
    <xf numFmtId="0" fontId="22" fillId="6" borderId="1" xfId="1" applyFont="1" applyFill="1" applyBorder="1" applyAlignment="1" applyProtection="1">
      <alignment horizontal="left" wrapText="1"/>
      <protection locked="0"/>
    </xf>
    <xf numFmtId="0" fontId="20" fillId="2" borderId="1" xfId="0" applyFont="1" applyFill="1" applyBorder="1" applyAlignment="1">
      <alignment horizontal="center" vertical="center" wrapText="1"/>
    </xf>
    <xf numFmtId="167" fontId="22" fillId="6" borderId="1" xfId="1" applyNumberFormat="1" applyFont="1" applyFill="1" applyBorder="1" applyAlignment="1" applyProtection="1">
      <protection locked="0"/>
    </xf>
    <xf numFmtId="0" fontId="20" fillId="2" borderId="1" xfId="0" applyFont="1" applyFill="1" applyBorder="1" applyAlignment="1">
      <alignment vertical="center" wrapText="1"/>
    </xf>
    <xf numFmtId="1" fontId="23" fillId="2" borderId="1" xfId="0" applyNumberFormat="1" applyFont="1" applyFill="1" applyBorder="1" applyAlignment="1">
      <alignment horizontal="right"/>
    </xf>
    <xf numFmtId="166" fontId="23" fillId="2" borderId="1" xfId="0" applyNumberFormat="1" applyFont="1" applyFill="1" applyBorder="1" applyAlignment="1">
      <alignment horizontal="left"/>
    </xf>
    <xf numFmtId="0" fontId="17" fillId="0" borderId="1" xfId="0" applyFont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167" fontId="22" fillId="0" borderId="1" xfId="1" applyNumberFormat="1" applyFont="1" applyFill="1" applyBorder="1" applyAlignment="1" applyProtection="1">
      <protection locked="0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wrapText="1"/>
    </xf>
    <xf numFmtId="0" fontId="21" fillId="0" borderId="1" xfId="0" applyFont="1" applyFill="1" applyBorder="1" applyAlignment="1">
      <alignment horizontal="left"/>
    </xf>
    <xf numFmtId="0" fontId="22" fillId="2" borderId="5" xfId="1" applyFont="1" applyFill="1" applyBorder="1" applyAlignment="1" applyProtection="1">
      <alignment horizontal="left" wrapText="1"/>
      <protection locked="0"/>
    </xf>
    <xf numFmtId="0" fontId="22" fillId="0" borderId="5" xfId="1" applyFont="1" applyFill="1" applyBorder="1" applyAlignment="1" applyProtection="1">
      <alignment horizontal="left" wrapText="1"/>
      <protection locked="0"/>
    </xf>
    <xf numFmtId="167" fontId="22" fillId="2" borderId="1" xfId="1" applyNumberFormat="1" applyFont="1" applyFill="1" applyBorder="1" applyAlignment="1" applyProtection="1">
      <protection locked="0"/>
    </xf>
    <xf numFmtId="0" fontId="22" fillId="2" borderId="1" xfId="1" applyFont="1" applyFill="1" applyBorder="1" applyAlignment="1" applyProtection="1">
      <alignment horizontal="left" vertical="center" wrapText="1"/>
      <protection locked="0"/>
    </xf>
    <xf numFmtId="0" fontId="22" fillId="0" borderId="1" xfId="1" applyFont="1" applyFill="1" applyBorder="1" applyAlignment="1" applyProtection="1">
      <alignment horizontal="left" vertical="center" wrapText="1"/>
      <protection locked="0"/>
    </xf>
    <xf numFmtId="0" fontId="21" fillId="6" borderId="1" xfId="1" applyFont="1" applyFill="1" applyBorder="1" applyAlignment="1" applyProtection="1">
      <alignment horizontal="left" wrapText="1"/>
      <protection locked="0"/>
    </xf>
    <xf numFmtId="0" fontId="21" fillId="2" borderId="1" xfId="1" applyFont="1" applyFill="1" applyBorder="1" applyAlignment="1" applyProtection="1">
      <alignment horizontal="left" wrapText="1"/>
      <protection locked="0"/>
    </xf>
    <xf numFmtId="167" fontId="21" fillId="6" borderId="1" xfId="1" applyNumberFormat="1" applyFont="1" applyFill="1" applyBorder="1" applyAlignment="1" applyProtection="1">
      <protection locked="0"/>
    </xf>
    <xf numFmtId="0" fontId="25" fillId="0" borderId="0" xfId="0" applyFont="1"/>
    <xf numFmtId="0" fontId="17" fillId="2" borderId="0" xfId="0" applyFont="1" applyFill="1"/>
    <xf numFmtId="0" fontId="17" fillId="2" borderId="1" xfId="0" applyFont="1" applyFill="1" applyBorder="1"/>
    <xf numFmtId="0" fontId="23" fillId="2" borderId="1" xfId="0" applyFont="1" applyFill="1" applyBorder="1"/>
    <xf numFmtId="0" fontId="23" fillId="2" borderId="1" xfId="0" applyFont="1" applyFill="1" applyBorder="1" applyAlignment="1">
      <alignment wrapText="1"/>
    </xf>
    <xf numFmtId="167" fontId="22" fillId="6" borderId="1" xfId="1" applyNumberFormat="1" applyFont="1" applyFill="1" applyBorder="1" applyAlignment="1" applyProtection="1">
      <alignment horizontal="right"/>
      <protection locked="0"/>
    </xf>
    <xf numFmtId="167" fontId="22" fillId="2" borderId="1" xfId="1" applyNumberFormat="1" applyFont="1" applyFill="1" applyBorder="1" applyAlignment="1" applyProtection="1">
      <alignment horizontal="right"/>
      <protection locked="0"/>
    </xf>
    <xf numFmtId="0" fontId="23" fillId="2" borderId="1" xfId="0" applyFont="1" applyFill="1" applyBorder="1" applyAlignment="1">
      <alignment horizontal="left" wrapText="1"/>
    </xf>
    <xf numFmtId="167" fontId="21" fillId="2" borderId="1" xfId="1" applyNumberFormat="1" applyFont="1" applyFill="1" applyBorder="1" applyAlignment="1" applyProtection="1">
      <protection locked="0"/>
    </xf>
    <xf numFmtId="0" fontId="26" fillId="2" borderId="1" xfId="0" applyFont="1" applyFill="1" applyBorder="1" applyAlignment="1">
      <alignment vertical="center" wrapText="1"/>
    </xf>
    <xf numFmtId="0" fontId="25" fillId="2" borderId="0" xfId="0" applyFont="1" applyFill="1"/>
    <xf numFmtId="0" fontId="23" fillId="2" borderId="1" xfId="1" applyFont="1" applyFill="1" applyBorder="1" applyAlignment="1" applyProtection="1">
      <alignment horizontal="left" wrapText="1"/>
      <protection locked="0"/>
    </xf>
    <xf numFmtId="0" fontId="27" fillId="2" borderId="1" xfId="0" applyFont="1" applyFill="1" applyBorder="1" applyAlignment="1">
      <alignment horizontal="center" vertical="center" wrapText="1"/>
    </xf>
    <xf numFmtId="167" fontId="23" fillId="2" borderId="1" xfId="1" applyNumberFormat="1" applyFont="1" applyFill="1" applyBorder="1" applyAlignment="1" applyProtection="1">
      <protection locked="0"/>
    </xf>
    <xf numFmtId="0" fontId="27" fillId="2" borderId="1" xfId="0" applyFont="1" applyFill="1" applyBorder="1" applyAlignment="1">
      <alignment vertical="center" wrapText="1"/>
    </xf>
    <xf numFmtId="0" fontId="28" fillId="2" borderId="0" xfId="0" applyFont="1" applyFill="1"/>
    <xf numFmtId="167" fontId="23" fillId="2" borderId="1" xfId="1" applyNumberFormat="1" applyFont="1" applyFill="1" applyBorder="1" applyAlignment="1" applyProtection="1">
      <alignment horizontal="right"/>
      <protection locked="0"/>
    </xf>
    <xf numFmtId="0" fontId="27" fillId="2" borderId="1" xfId="1" applyFont="1" applyFill="1" applyBorder="1" applyAlignment="1" applyProtection="1">
      <alignment horizontal="left" wrapText="1"/>
      <protection locked="0"/>
    </xf>
    <xf numFmtId="0" fontId="20" fillId="5" borderId="1" xfId="0" applyFont="1" applyFill="1" applyBorder="1" applyAlignment="1">
      <alignment vertical="center" wrapText="1"/>
    </xf>
    <xf numFmtId="164" fontId="21" fillId="0" borderId="0" xfId="0" applyNumberFormat="1" applyFont="1"/>
    <xf numFmtId="0" fontId="27" fillId="0" borderId="0" xfId="0" applyFont="1"/>
    <xf numFmtId="0" fontId="27" fillId="0" borderId="0" xfId="0" applyFont="1" applyAlignment="1"/>
    <xf numFmtId="0" fontId="27" fillId="0" borderId="0" xfId="0" applyFont="1" applyFill="1" applyBorder="1" applyAlignment="1"/>
    <xf numFmtId="4" fontId="21" fillId="0" borderId="0" xfId="0" applyNumberFormat="1" applyFont="1"/>
    <xf numFmtId="0" fontId="23" fillId="0" borderId="0" xfId="0" applyFont="1"/>
    <xf numFmtId="166" fontId="23" fillId="0" borderId="0" xfId="0" applyNumberFormat="1" applyFont="1" applyFill="1" applyBorder="1" applyAlignment="1">
      <alignment horizontal="left"/>
    </xf>
    <xf numFmtId="0" fontId="22" fillId="0" borderId="0" xfId="1" applyFont="1" applyFill="1" applyBorder="1" applyAlignment="1" applyProtection="1">
      <alignment horizontal="left" wrapText="1"/>
      <protection locked="0"/>
    </xf>
    <xf numFmtId="0" fontId="22" fillId="6" borderId="0" xfId="1" applyFont="1" applyFill="1" applyBorder="1" applyAlignment="1" applyProtection="1">
      <alignment horizontal="left" wrapText="1"/>
      <protection locked="0"/>
    </xf>
    <xf numFmtId="167" fontId="22" fillId="6" borderId="0" xfId="1" applyNumberFormat="1" applyFont="1" applyFill="1" applyBorder="1" applyAlignment="1" applyProtection="1">
      <alignment horizontal="center"/>
      <protection locked="0"/>
    </xf>
    <xf numFmtId="0" fontId="20" fillId="2" borderId="0" xfId="0" applyFont="1" applyFill="1" applyBorder="1" applyAlignment="1">
      <alignment vertical="center" wrapText="1"/>
    </xf>
    <xf numFmtId="164" fontId="22" fillId="6" borderId="0" xfId="3" applyNumberFormat="1" applyFont="1" applyFill="1" applyBorder="1" applyAlignment="1" applyProtection="1">
      <alignment horizontal="center"/>
      <protection locked="0"/>
    </xf>
    <xf numFmtId="1" fontId="23" fillId="2" borderId="0" xfId="0" applyNumberFormat="1" applyFont="1" applyFill="1" applyBorder="1" applyAlignment="1">
      <alignment horizontal="right"/>
    </xf>
    <xf numFmtId="168" fontId="9" fillId="0" borderId="1" xfId="3" applyNumberFormat="1" applyFont="1" applyFill="1" applyBorder="1" applyAlignment="1" applyProtection="1">
      <alignment horizontal="left"/>
      <protection locked="0"/>
    </xf>
    <xf numFmtId="168" fontId="5" fillId="5" borderId="1" xfId="0" applyNumberFormat="1" applyFont="1" applyFill="1" applyBorder="1" applyAlignment="1">
      <alignment horizontal="right" vertical="center"/>
    </xf>
    <xf numFmtId="168" fontId="0" fillId="7" borderId="1" xfId="0" applyNumberFormat="1" applyFill="1" applyBorder="1"/>
    <xf numFmtId="0" fontId="0" fillId="7" borderId="1" xfId="0" applyFill="1" applyBorder="1"/>
    <xf numFmtId="168" fontId="22" fillId="6" borderId="5" xfId="7" applyNumberFormat="1" applyFont="1" applyFill="1" applyBorder="1" applyAlignment="1" applyProtection="1">
      <alignment horizontal="left"/>
      <protection locked="0"/>
    </xf>
    <xf numFmtId="168" fontId="21" fillId="3" borderId="1" xfId="7" applyNumberFormat="1" applyFont="1" applyFill="1" applyBorder="1" applyAlignment="1">
      <alignment horizontal="right" vertical="center"/>
    </xf>
    <xf numFmtId="168" fontId="17" fillId="3" borderId="1" xfId="7" applyNumberFormat="1" applyFont="1" applyFill="1" applyBorder="1" applyAlignment="1">
      <alignment horizontal="right" vertical="center"/>
    </xf>
    <xf numFmtId="168" fontId="21" fillId="6" borderId="5" xfId="7" applyNumberFormat="1" applyFont="1" applyFill="1" applyBorder="1" applyAlignment="1" applyProtection="1">
      <alignment horizontal="center" vertical="center"/>
      <protection locked="0"/>
    </xf>
    <xf numFmtId="168" fontId="21" fillId="0" borderId="5" xfId="7" applyNumberFormat="1" applyFont="1" applyFill="1" applyBorder="1" applyAlignment="1" applyProtection="1">
      <alignment horizontal="center" vertical="center"/>
      <protection locked="0"/>
    </xf>
    <xf numFmtId="168" fontId="21" fillId="0" borderId="1" xfId="7" applyNumberFormat="1" applyFont="1" applyFill="1" applyBorder="1" applyAlignment="1" applyProtection="1">
      <alignment horizontal="center" vertical="center"/>
      <protection locked="0"/>
    </xf>
    <xf numFmtId="168" fontId="22" fillId="0" borderId="1" xfId="7" applyNumberFormat="1" applyFont="1" applyFill="1" applyBorder="1" applyAlignment="1" applyProtection="1">
      <alignment horizontal="left"/>
      <protection locked="0"/>
    </xf>
    <xf numFmtId="168" fontId="17" fillId="0" borderId="1" xfId="7" applyNumberFormat="1" applyFont="1" applyFill="1" applyBorder="1" applyAlignment="1" applyProtection="1">
      <alignment horizontal="left"/>
      <protection locked="0"/>
    </xf>
    <xf numFmtId="168" fontId="22" fillId="6" borderId="5" xfId="7" applyNumberFormat="1" applyFont="1" applyFill="1" applyBorder="1" applyAlignment="1" applyProtection="1">
      <alignment horizontal="center"/>
      <protection locked="0"/>
    </xf>
    <xf numFmtId="168" fontId="22" fillId="6" borderId="1" xfId="7" applyNumberFormat="1" applyFont="1" applyFill="1" applyBorder="1" applyAlignment="1" applyProtection="1">
      <alignment horizontal="left"/>
      <protection locked="0"/>
    </xf>
    <xf numFmtId="168" fontId="22" fillId="2" borderId="5" xfId="7" applyNumberFormat="1" applyFont="1" applyFill="1" applyBorder="1" applyAlignment="1" applyProtection="1">
      <alignment horizontal="left"/>
      <protection locked="0"/>
    </xf>
    <xf numFmtId="168" fontId="22" fillId="0" borderId="5" xfId="7" applyNumberFormat="1" applyFont="1" applyFill="1" applyBorder="1" applyAlignment="1" applyProtection="1">
      <alignment horizontal="left"/>
      <protection locked="0"/>
    </xf>
    <xf numFmtId="168" fontId="22" fillId="6" borderId="5" xfId="7" applyNumberFormat="1" applyFont="1" applyFill="1" applyBorder="1" applyAlignment="1" applyProtection="1">
      <alignment horizontal="center" vertical="center"/>
      <protection locked="0"/>
    </xf>
    <xf numFmtId="168" fontId="22" fillId="6" borderId="1" xfId="7" applyNumberFormat="1" applyFont="1" applyFill="1" applyBorder="1" applyAlignment="1" applyProtection="1">
      <alignment horizontal="center"/>
      <protection locked="0"/>
    </xf>
    <xf numFmtId="168" fontId="21" fillId="2" borderId="1" xfId="7" applyNumberFormat="1" applyFont="1" applyFill="1" applyBorder="1" applyAlignment="1" applyProtection="1">
      <alignment horizontal="center" vertical="center"/>
      <protection locked="0"/>
    </xf>
    <xf numFmtId="168" fontId="21" fillId="6" borderId="1" xfId="7" applyNumberFormat="1" applyFont="1" applyFill="1" applyBorder="1" applyAlignment="1" applyProtection="1">
      <alignment horizontal="center" vertical="center"/>
      <protection locked="0"/>
    </xf>
    <xf numFmtId="168" fontId="24" fillId="2" borderId="1" xfId="7" applyNumberFormat="1" applyFont="1" applyFill="1" applyBorder="1" applyAlignment="1" applyProtection="1">
      <alignment horizontal="left"/>
      <protection locked="0"/>
    </xf>
    <xf numFmtId="168" fontId="22" fillId="2" borderId="1" xfId="7" applyNumberFormat="1" applyFont="1" applyFill="1" applyBorder="1" applyAlignment="1" applyProtection="1">
      <alignment horizontal="center" vertical="center"/>
      <protection locked="0"/>
    </xf>
    <xf numFmtId="168" fontId="24" fillId="6" borderId="1" xfId="7" applyNumberFormat="1" applyFont="1" applyFill="1" applyBorder="1" applyAlignment="1" applyProtection="1">
      <alignment horizontal="left"/>
      <protection locked="0"/>
    </xf>
    <xf numFmtId="168" fontId="22" fillId="2" borderId="1" xfId="7" applyNumberFormat="1" applyFont="1" applyFill="1" applyBorder="1" applyAlignment="1" applyProtection="1">
      <alignment horizontal="left"/>
      <protection locked="0"/>
    </xf>
    <xf numFmtId="168" fontId="22" fillId="6" borderId="1" xfId="7" applyNumberFormat="1" applyFont="1" applyFill="1" applyBorder="1" applyAlignment="1" applyProtection="1">
      <alignment horizontal="center" vertical="center"/>
      <protection locked="0"/>
    </xf>
    <xf numFmtId="168" fontId="17" fillId="2" borderId="1" xfId="7" applyNumberFormat="1" applyFont="1" applyFill="1" applyBorder="1" applyAlignment="1" applyProtection="1">
      <alignment horizontal="left"/>
      <protection locked="0"/>
    </xf>
    <xf numFmtId="168" fontId="21" fillId="2" borderId="5" xfId="7" applyNumberFormat="1" applyFont="1" applyFill="1" applyBorder="1" applyAlignment="1" applyProtection="1">
      <alignment horizontal="center" vertical="center"/>
      <protection locked="0"/>
    </xf>
    <xf numFmtId="168" fontId="21" fillId="2" borderId="1" xfId="7" applyNumberFormat="1" applyFont="1" applyFill="1" applyBorder="1" applyAlignment="1" applyProtection="1">
      <alignment horizontal="right" vertical="center"/>
      <protection locked="0"/>
    </xf>
    <xf numFmtId="168" fontId="23" fillId="2" borderId="1" xfId="7" applyNumberFormat="1" applyFont="1" applyFill="1" applyBorder="1" applyAlignment="1" applyProtection="1">
      <alignment horizontal="right" vertical="center"/>
      <protection locked="0"/>
    </xf>
    <xf numFmtId="168" fontId="23" fillId="2" borderId="1" xfId="7" applyNumberFormat="1" applyFont="1" applyFill="1" applyBorder="1" applyAlignment="1" applyProtection="1">
      <alignment horizontal="center" vertical="center"/>
      <protection locked="0"/>
    </xf>
    <xf numFmtId="168" fontId="20" fillId="5" borderId="1" xfId="7" applyNumberFormat="1" applyFont="1" applyFill="1" applyBorder="1" applyAlignment="1">
      <alignment horizontal="center" vertical="center"/>
    </xf>
    <xf numFmtId="168" fontId="20" fillId="3" borderId="1" xfId="7" applyNumberFormat="1" applyFont="1" applyFill="1" applyBorder="1" applyAlignment="1">
      <alignment horizontal="right" vertical="center"/>
    </xf>
    <xf numFmtId="168" fontId="5" fillId="5" borderId="1" xfId="0" applyNumberFormat="1" applyFont="1" applyFill="1" applyBorder="1" applyAlignment="1">
      <alignment vertical="center" wrapText="1"/>
    </xf>
    <xf numFmtId="168" fontId="8" fillId="0" borderId="5" xfId="3" applyNumberFormat="1" applyFont="1" applyFill="1" applyBorder="1" applyAlignment="1" applyProtection="1">
      <alignment horizontal="left"/>
      <protection locked="0"/>
    </xf>
    <xf numFmtId="168" fontId="2" fillId="3" borderId="1" xfId="0" applyNumberFormat="1" applyFont="1" applyFill="1" applyBorder="1" applyAlignment="1">
      <alignment horizontal="center" vertical="center"/>
    </xf>
    <xf numFmtId="168" fontId="2" fillId="3" borderId="1" xfId="0" applyNumberFormat="1" applyFont="1" applyFill="1" applyBorder="1" applyAlignment="1">
      <alignment horizontal="right" vertical="center"/>
    </xf>
    <xf numFmtId="168" fontId="9" fillId="0" borderId="1" xfId="3" applyNumberFormat="1" applyFont="1" applyFill="1" applyBorder="1" applyAlignment="1" applyProtection="1">
      <alignment horizontal="right"/>
      <protection locked="0"/>
    </xf>
    <xf numFmtId="168" fontId="0" fillId="0" borderId="1" xfId="3" applyNumberFormat="1" applyFont="1" applyFill="1" applyBorder="1" applyAlignment="1">
      <alignment horizontal="left"/>
    </xf>
    <xf numFmtId="168" fontId="9" fillId="0" borderId="5" xfId="3" applyNumberFormat="1" applyFont="1" applyFill="1" applyBorder="1" applyAlignment="1" applyProtection="1">
      <alignment horizontal="left"/>
      <protection locked="0"/>
    </xf>
    <xf numFmtId="168" fontId="0" fillId="0" borderId="5" xfId="3" applyNumberFormat="1" applyFont="1" applyFill="1" applyBorder="1" applyAlignment="1">
      <alignment horizontal="left"/>
    </xf>
    <xf numFmtId="168" fontId="11" fillId="6" borderId="5" xfId="3" applyNumberFormat="1" applyFont="1" applyFill="1" applyBorder="1" applyAlignment="1" applyProtection="1">
      <alignment horizontal="center"/>
      <protection locked="0"/>
    </xf>
    <xf numFmtId="168" fontId="9" fillId="0" borderId="5" xfId="3" applyNumberFormat="1" applyFont="1" applyFill="1" applyBorder="1" applyAlignment="1" applyProtection="1">
      <alignment horizontal="right"/>
      <protection locked="0"/>
    </xf>
    <xf numFmtId="168" fontId="0" fillId="0" borderId="5" xfId="3" applyNumberFormat="1" applyFont="1" applyFill="1" applyBorder="1" applyAlignment="1">
      <alignment horizontal="right"/>
    </xf>
    <xf numFmtId="168" fontId="9" fillId="0" borderId="1" xfId="3" applyNumberFormat="1" applyFont="1" applyFill="1" applyBorder="1" applyAlignment="1" applyProtection="1">
      <alignment horizontal="left" wrapText="1"/>
      <protection locked="0"/>
    </xf>
    <xf numFmtId="168" fontId="0" fillId="0" borderId="1" xfId="3" applyNumberFormat="1" applyFont="1" applyFill="1" applyBorder="1" applyAlignment="1">
      <alignment horizontal="right"/>
    </xf>
    <xf numFmtId="168" fontId="9" fillId="6" borderId="1" xfId="3" applyNumberFormat="1" applyFont="1" applyFill="1" applyBorder="1" applyAlignment="1" applyProtection="1">
      <alignment horizontal="left"/>
      <protection locked="0"/>
    </xf>
    <xf numFmtId="168" fontId="0" fillId="2" borderId="5" xfId="3" applyNumberFormat="1" applyFont="1" applyFill="1" applyBorder="1" applyAlignment="1">
      <alignment horizontal="left"/>
    </xf>
    <xf numFmtId="168" fontId="0" fillId="6" borderId="5" xfId="3" applyNumberFormat="1" applyFont="1" applyFill="1" applyBorder="1" applyAlignment="1" applyProtection="1">
      <alignment horizontal="right"/>
      <protection locked="0"/>
    </xf>
    <xf numFmtId="168" fontId="0" fillId="0" borderId="5" xfId="3" applyNumberFormat="1" applyFont="1" applyFill="1" applyBorder="1" applyAlignment="1" applyProtection="1">
      <alignment horizontal="left"/>
      <protection locked="0"/>
    </xf>
    <xf numFmtId="168" fontId="8" fillId="6" borderId="5" xfId="3" applyNumberFormat="1" applyFont="1" applyFill="1" applyBorder="1" applyAlignment="1" applyProtection="1">
      <alignment horizontal="left"/>
      <protection locked="0"/>
    </xf>
    <xf numFmtId="168" fontId="5" fillId="3" borderId="1" xfId="0" applyNumberFormat="1" applyFont="1" applyFill="1" applyBorder="1" applyAlignment="1">
      <alignment horizontal="right" vertical="center"/>
    </xf>
    <xf numFmtId="49" fontId="12" fillId="0" borderId="0" xfId="0" applyNumberFormat="1" applyFont="1" applyAlignment="1"/>
    <xf numFmtId="49" fontId="2" fillId="0" borderId="0" xfId="0" applyNumberFormat="1" applyFont="1"/>
    <xf numFmtId="0" fontId="5" fillId="0" borderId="0" xfId="0" applyFont="1" applyFill="1" applyBorder="1" applyAlignment="1">
      <alignment horizontal="center" vertical="center"/>
    </xf>
    <xf numFmtId="0" fontId="0" fillId="0" borderId="0" xfId="0" applyBorder="1"/>
    <xf numFmtId="0" fontId="31" fillId="0" borderId="0" xfId="0" applyFont="1" applyAlignment="1"/>
    <xf numFmtId="0" fontId="20" fillId="0" borderId="0" xfId="0" applyFont="1"/>
    <xf numFmtId="0" fontId="32" fillId="0" borderId="0" xfId="0" applyFont="1"/>
    <xf numFmtId="0" fontId="32" fillId="2" borderId="0" xfId="0" applyFont="1" applyFill="1"/>
    <xf numFmtId="0" fontId="23" fillId="0" borderId="0" xfId="0" applyFont="1" applyAlignment="1">
      <alignment horizontal="center"/>
    </xf>
    <xf numFmtId="0" fontId="0" fillId="2" borderId="0" xfId="0" applyFill="1" applyBorder="1"/>
    <xf numFmtId="168" fontId="0" fillId="2" borderId="0" xfId="0" applyNumberFormat="1" applyFill="1" applyBorder="1"/>
    <xf numFmtId="49" fontId="0" fillId="2" borderId="0" xfId="0" applyNumberFormat="1" applyFill="1" applyBorder="1" applyAlignment="1">
      <alignment horizontal="center"/>
    </xf>
    <xf numFmtId="0" fontId="0" fillId="2" borderId="0" xfId="0" applyFill="1"/>
    <xf numFmtId="0" fontId="21" fillId="2" borderId="0" xfId="0" applyFont="1" applyFill="1"/>
    <xf numFmtId="4" fontId="21" fillId="2" borderId="0" xfId="0" applyNumberFormat="1" applyFont="1" applyFill="1" applyBorder="1" applyAlignment="1">
      <alignment horizontal="right" vertical="center"/>
    </xf>
    <xf numFmtId="2" fontId="21" fillId="2" borderId="0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left"/>
    </xf>
    <xf numFmtId="49" fontId="14" fillId="0" borderId="0" xfId="0" applyNumberFormat="1" applyFont="1" applyAlignment="1">
      <alignment vertical="center"/>
    </xf>
    <xf numFmtId="0" fontId="17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</cellXfs>
  <cellStyles count="8">
    <cellStyle name="Millares 2" xfId="3"/>
    <cellStyle name="Millares 2 2" xfId="6"/>
    <cellStyle name="Millares 9" xfId="2"/>
    <cellStyle name="Millares 9 2" xfId="5"/>
    <cellStyle name="Moneda" xfId="7" builtinId="4"/>
    <cellStyle name="Normal" xfId="0" builtinId="0"/>
    <cellStyle name="Normal 2 2" xfId="1"/>
    <cellStyle name="Normal 3" xfId="4"/>
  </cellStyles>
  <dxfs count="3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123825</xdr:rowOff>
    </xdr:from>
    <xdr:to>
      <xdr:col>3</xdr:col>
      <xdr:colOff>466726</xdr:colOff>
      <xdr:row>3</xdr:row>
      <xdr:rowOff>114300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1000125" y="123825"/>
          <a:ext cx="2190751" cy="77152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0</xdr:row>
      <xdr:rowOff>85725</xdr:rowOff>
    </xdr:from>
    <xdr:to>
      <xdr:col>5</xdr:col>
      <xdr:colOff>1309773</xdr:colOff>
      <xdr:row>4</xdr:row>
      <xdr:rowOff>38295</xdr:rowOff>
    </xdr:to>
    <xdr:pic>
      <xdr:nvPicPr>
        <xdr:cNvPr id="3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85725"/>
          <a:ext cx="976398" cy="924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123825</xdr:rowOff>
    </xdr:from>
    <xdr:to>
      <xdr:col>3</xdr:col>
      <xdr:colOff>437271</xdr:colOff>
      <xdr:row>3</xdr:row>
      <xdr:rowOff>300724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1000125" y="123825"/>
          <a:ext cx="2190751" cy="771525"/>
        </a:xfrm>
        <a:prstGeom prst="rect">
          <a:avLst/>
        </a:prstGeom>
      </xdr:spPr>
    </xdr:pic>
    <xdr:clientData/>
  </xdr:twoCellAnchor>
  <xdr:twoCellAnchor editAs="oneCell">
    <xdr:from>
      <xdr:col>20</xdr:col>
      <xdr:colOff>392206</xdr:colOff>
      <xdr:row>0</xdr:row>
      <xdr:rowOff>0</xdr:rowOff>
    </xdr:from>
    <xdr:to>
      <xdr:col>21</xdr:col>
      <xdr:colOff>260263</xdr:colOff>
      <xdr:row>5</xdr:row>
      <xdr:rowOff>30816</xdr:rowOff>
    </xdr:to>
    <xdr:pic>
      <xdr:nvPicPr>
        <xdr:cNvPr id="3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7941" y="0"/>
          <a:ext cx="921410" cy="9272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427264</xdr:colOff>
      <xdr:row>0</xdr:row>
      <xdr:rowOff>68036</xdr:rowOff>
    </xdr:from>
    <xdr:to>
      <xdr:col>2</xdr:col>
      <xdr:colOff>817790</xdr:colOff>
      <xdr:row>4</xdr:row>
      <xdr:rowOff>77561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427264" y="68036"/>
          <a:ext cx="2193472" cy="98923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85725</xdr:rowOff>
    </xdr:from>
    <xdr:to>
      <xdr:col>12</xdr:col>
      <xdr:colOff>914206</xdr:colOff>
      <xdr:row>5</xdr:row>
      <xdr:rowOff>57345</xdr:rowOff>
    </xdr:to>
    <xdr:pic>
      <xdr:nvPicPr>
        <xdr:cNvPr id="5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3050" y="85725"/>
          <a:ext cx="914206" cy="1133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2:AA79"/>
  <sheetViews>
    <sheetView showGridLines="0" view="pageLayout" topLeftCell="E19" zoomScale="70" zoomScaleNormal="100" zoomScaleSheetLayoutView="85" zoomScalePageLayoutView="70" workbookViewId="0">
      <selection activeCell="K66" sqref="K66"/>
    </sheetView>
  </sheetViews>
  <sheetFormatPr baseColWidth="10" defaultRowHeight="15" x14ac:dyDescent="0.25"/>
  <cols>
    <col min="1" max="1" width="4.85546875" customWidth="1"/>
    <col min="2" max="2" width="13.7109375" customWidth="1"/>
    <col min="3" max="3" width="20.28515625" customWidth="1"/>
    <col min="4" max="4" width="22.85546875" customWidth="1"/>
    <col min="5" max="5" width="0.140625" customWidth="1"/>
    <col min="6" max="6" width="22.5703125" customWidth="1"/>
    <col min="7" max="7" width="16.28515625" customWidth="1"/>
    <col min="8" max="8" width="14.28515625" customWidth="1"/>
    <col min="9" max="9" width="14.5703125" customWidth="1"/>
    <col min="10" max="10" width="17.85546875" customWidth="1"/>
    <col min="11" max="11" width="18.140625" customWidth="1"/>
    <col min="12" max="13" width="14.5703125" bestFit="1" customWidth="1"/>
    <col min="14" max="14" width="16.42578125" customWidth="1"/>
    <col min="15" max="15" width="22.5703125" customWidth="1"/>
    <col min="16" max="16" width="14.5703125" bestFit="1" customWidth="1"/>
    <col min="17" max="17" width="0.140625" customWidth="1"/>
    <col min="18" max="18" width="15.7109375" bestFit="1" customWidth="1"/>
    <col min="19" max="19" width="23" customWidth="1"/>
    <col min="20" max="20" width="20" bestFit="1" customWidth="1"/>
    <col min="21" max="21" width="19.28515625" customWidth="1"/>
    <col min="22" max="22" width="20.140625" customWidth="1"/>
  </cols>
  <sheetData>
    <row r="2" spans="1:22" ht="23.25" x14ac:dyDescent="0.25">
      <c r="A2" s="211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</row>
    <row r="3" spans="1:22" ht="23.25" x14ac:dyDescent="0.25">
      <c r="A3" s="212" t="s">
        <v>29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</row>
    <row r="4" spans="1:22" x14ac:dyDescent="0.25">
      <c r="A4" s="213" t="s">
        <v>2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</row>
    <row r="5" spans="1:22" x14ac:dyDescent="0.25">
      <c r="A5" s="214" t="s">
        <v>682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215" t="s">
        <v>3</v>
      </c>
      <c r="B7" s="215" t="s">
        <v>4</v>
      </c>
      <c r="C7" s="215" t="s">
        <v>5</v>
      </c>
      <c r="D7" s="216" t="s">
        <v>6</v>
      </c>
      <c r="E7" s="216" t="s">
        <v>7</v>
      </c>
      <c r="F7" s="216" t="s">
        <v>8</v>
      </c>
      <c r="G7" s="63" t="s">
        <v>27</v>
      </c>
      <c r="H7" s="215" t="s">
        <v>9</v>
      </c>
      <c r="I7" s="215"/>
      <c r="J7" s="219" t="s">
        <v>10</v>
      </c>
      <c r="K7" s="220" t="s">
        <v>11</v>
      </c>
      <c r="L7" s="220"/>
      <c r="M7" s="220"/>
      <c r="N7" s="220"/>
      <c r="O7" s="220"/>
      <c r="P7" s="220"/>
      <c r="Q7" s="220"/>
      <c r="R7" s="221" t="s">
        <v>12</v>
      </c>
      <c r="S7" s="221"/>
      <c r="T7" s="221" t="s">
        <v>13</v>
      </c>
    </row>
    <row r="8" spans="1:22" ht="33.75" customHeight="1" x14ac:dyDescent="0.25">
      <c r="A8" s="215"/>
      <c r="B8" s="215"/>
      <c r="C8" s="215"/>
      <c r="D8" s="217"/>
      <c r="E8" s="217"/>
      <c r="F8" s="217"/>
      <c r="G8" s="64" t="s">
        <v>28</v>
      </c>
      <c r="H8" s="215"/>
      <c r="I8" s="215"/>
      <c r="J8" s="219"/>
      <c r="K8" s="221" t="s">
        <v>14</v>
      </c>
      <c r="L8" s="221"/>
      <c r="M8" s="221" t="s">
        <v>15</v>
      </c>
      <c r="N8" s="221" t="s">
        <v>16</v>
      </c>
      <c r="O8" s="221"/>
      <c r="P8" s="221" t="s">
        <v>17</v>
      </c>
      <c r="Q8" s="221" t="s">
        <v>18</v>
      </c>
      <c r="R8" s="221" t="s">
        <v>19</v>
      </c>
      <c r="S8" s="221" t="s">
        <v>20</v>
      </c>
      <c r="T8" s="221"/>
    </row>
    <row r="9" spans="1:22" ht="36.75" customHeight="1" x14ac:dyDescent="0.25">
      <c r="A9" s="215"/>
      <c r="B9" s="215"/>
      <c r="C9" s="215"/>
      <c r="D9" s="218"/>
      <c r="E9" s="218"/>
      <c r="F9" s="218"/>
      <c r="G9" s="65"/>
      <c r="H9" s="62" t="s">
        <v>21</v>
      </c>
      <c r="I9" s="62" t="s">
        <v>22</v>
      </c>
      <c r="J9" s="219"/>
      <c r="K9" s="66" t="s">
        <v>23</v>
      </c>
      <c r="L9" s="66" t="s">
        <v>24</v>
      </c>
      <c r="M9" s="221"/>
      <c r="N9" s="66" t="s">
        <v>25</v>
      </c>
      <c r="O9" s="66" t="s">
        <v>26</v>
      </c>
      <c r="P9" s="221"/>
      <c r="Q9" s="221"/>
      <c r="R9" s="221"/>
      <c r="S9" s="221"/>
      <c r="T9" s="221"/>
    </row>
    <row r="10" spans="1:22" ht="51.75" customHeight="1" x14ac:dyDescent="0.25">
      <c r="A10" s="8">
        <v>1</v>
      </c>
      <c r="B10" s="11" t="s">
        <v>31</v>
      </c>
      <c r="C10" s="11" t="s">
        <v>78</v>
      </c>
      <c r="D10" s="11" t="s">
        <v>148</v>
      </c>
      <c r="E10" s="55" t="s">
        <v>125</v>
      </c>
      <c r="F10" s="11" t="s">
        <v>165</v>
      </c>
      <c r="G10" s="4" t="s">
        <v>299</v>
      </c>
      <c r="H10" s="40">
        <v>44502</v>
      </c>
      <c r="I10" s="3"/>
      <c r="J10" s="174">
        <v>10000</v>
      </c>
      <c r="K10" s="175">
        <f>J10*2.87%</f>
        <v>287</v>
      </c>
      <c r="L10" s="175">
        <f>(J10*7.1)/100</f>
        <v>710</v>
      </c>
      <c r="M10" s="175">
        <f>((J10*1.3)/100)*2</f>
        <v>260</v>
      </c>
      <c r="N10" s="175">
        <f>(J10*3.04)/100</f>
        <v>304</v>
      </c>
      <c r="O10" s="175">
        <f>(J10*7.09)/100</f>
        <v>709</v>
      </c>
      <c r="P10" s="175">
        <v>0</v>
      </c>
      <c r="Q10" s="176">
        <f>SUM(K10:P10)</f>
        <v>2270</v>
      </c>
      <c r="R10" s="175">
        <f>K10+N10</f>
        <v>591</v>
      </c>
      <c r="S10" s="175">
        <f>L10+O10</f>
        <v>1419</v>
      </c>
      <c r="T10" s="175">
        <f>J10-R10</f>
        <v>9409</v>
      </c>
    </row>
    <row r="11" spans="1:22" ht="29.25" customHeight="1" x14ac:dyDescent="0.25">
      <c r="A11" s="8">
        <v>2</v>
      </c>
      <c r="B11" s="11" t="s">
        <v>32</v>
      </c>
      <c r="C11" s="11" t="s">
        <v>79</v>
      </c>
      <c r="D11" s="11" t="s">
        <v>148</v>
      </c>
      <c r="E11" s="11" t="s">
        <v>123</v>
      </c>
      <c r="F11" s="11" t="s">
        <v>165</v>
      </c>
      <c r="G11" s="4" t="s">
        <v>298</v>
      </c>
      <c r="H11" s="39">
        <v>44238</v>
      </c>
      <c r="I11" s="5"/>
      <c r="J11" s="141">
        <v>10000</v>
      </c>
      <c r="K11" s="175">
        <f t="shared" ref="K11:K68" si="0">(J11*2.87)/100</f>
        <v>287</v>
      </c>
      <c r="L11" s="175">
        <f t="shared" ref="L11:L68" si="1">(J11*7.1)/100</f>
        <v>710</v>
      </c>
      <c r="M11" s="175">
        <f t="shared" ref="M11:M68" si="2">((J11*1.3)/100)*2</f>
        <v>260</v>
      </c>
      <c r="N11" s="175">
        <f t="shared" ref="N11:N68" si="3">(J11*3.04)/100</f>
        <v>304</v>
      </c>
      <c r="O11" s="175">
        <f t="shared" ref="O11:O68" si="4">(J11*7.09)/100</f>
        <v>709</v>
      </c>
      <c r="P11" s="175">
        <v>0</v>
      </c>
      <c r="Q11" s="176">
        <f t="shared" ref="Q11:Q68" si="5">SUM(K11:P11)</f>
        <v>2270</v>
      </c>
      <c r="R11" s="175">
        <f t="shared" ref="R11:R68" si="6">K11+N11</f>
        <v>591</v>
      </c>
      <c r="S11" s="175">
        <f t="shared" ref="S11:S68" si="7">L11+O11</f>
        <v>1419</v>
      </c>
      <c r="T11" s="175">
        <f t="shared" ref="T11:T45" si="8">J11-R11</f>
        <v>9409</v>
      </c>
    </row>
    <row r="12" spans="1:22" s="73" customFormat="1" ht="27.75" customHeight="1" x14ac:dyDescent="0.25">
      <c r="A12" s="69">
        <v>3</v>
      </c>
      <c r="B12" s="26" t="s">
        <v>33</v>
      </c>
      <c r="C12" s="26" t="s">
        <v>80</v>
      </c>
      <c r="D12" s="70" t="s">
        <v>677</v>
      </c>
      <c r="E12" s="26" t="s">
        <v>676</v>
      </c>
      <c r="F12" s="26" t="s">
        <v>165</v>
      </c>
      <c r="G12" s="67" t="s">
        <v>300</v>
      </c>
      <c r="H12" s="72">
        <v>44263</v>
      </c>
      <c r="I12" s="68"/>
      <c r="J12" s="75">
        <v>10000</v>
      </c>
      <c r="K12" s="175">
        <f t="shared" si="0"/>
        <v>287</v>
      </c>
      <c r="L12" s="175">
        <f t="shared" si="1"/>
        <v>710</v>
      </c>
      <c r="M12" s="175">
        <f t="shared" si="2"/>
        <v>260</v>
      </c>
      <c r="N12" s="175">
        <f t="shared" si="3"/>
        <v>304</v>
      </c>
      <c r="O12" s="175">
        <f t="shared" si="4"/>
        <v>709</v>
      </c>
      <c r="P12" s="175">
        <v>0</v>
      </c>
      <c r="Q12" s="176">
        <f t="shared" si="5"/>
        <v>2270</v>
      </c>
      <c r="R12" s="175">
        <f t="shared" si="6"/>
        <v>591</v>
      </c>
      <c r="S12" s="175">
        <f t="shared" si="7"/>
        <v>1419</v>
      </c>
      <c r="T12" s="175">
        <f t="shared" si="8"/>
        <v>9409</v>
      </c>
    </row>
    <row r="13" spans="1:22" ht="36.75" customHeight="1" x14ac:dyDescent="0.25">
      <c r="A13" s="8">
        <v>4</v>
      </c>
      <c r="B13" s="11" t="s">
        <v>34</v>
      </c>
      <c r="C13" s="11" t="s">
        <v>81</v>
      </c>
      <c r="D13" s="11" t="s">
        <v>152</v>
      </c>
      <c r="E13" s="11" t="s">
        <v>126</v>
      </c>
      <c r="F13" s="11" t="s">
        <v>165</v>
      </c>
      <c r="G13" s="4" t="s">
        <v>299</v>
      </c>
      <c r="H13" s="39">
        <v>44264</v>
      </c>
      <c r="I13" s="54"/>
      <c r="J13" s="141">
        <v>18000</v>
      </c>
      <c r="K13" s="175">
        <f t="shared" si="0"/>
        <v>516.6</v>
      </c>
      <c r="L13" s="175">
        <f t="shared" si="1"/>
        <v>1278</v>
      </c>
      <c r="M13" s="175">
        <f t="shared" si="2"/>
        <v>468</v>
      </c>
      <c r="N13" s="175">
        <f t="shared" si="3"/>
        <v>547.20000000000005</v>
      </c>
      <c r="O13" s="175">
        <f t="shared" si="4"/>
        <v>1276.2</v>
      </c>
      <c r="P13" s="175">
        <v>0</v>
      </c>
      <c r="Q13" s="176">
        <f t="shared" si="5"/>
        <v>4086</v>
      </c>
      <c r="R13" s="175">
        <f t="shared" si="6"/>
        <v>1063.8000000000002</v>
      </c>
      <c r="S13" s="175">
        <f t="shared" si="7"/>
        <v>2554.1999999999998</v>
      </c>
      <c r="T13" s="175">
        <f t="shared" si="8"/>
        <v>16936.2</v>
      </c>
    </row>
    <row r="14" spans="1:22" ht="24.75" customHeight="1" x14ac:dyDescent="0.25">
      <c r="A14" s="8">
        <v>5</v>
      </c>
      <c r="B14" s="12" t="s">
        <v>35</v>
      </c>
      <c r="C14" s="27" t="s">
        <v>82</v>
      </c>
      <c r="D14" s="16" t="s">
        <v>153</v>
      </c>
      <c r="E14" s="32" t="s">
        <v>127</v>
      </c>
      <c r="F14" s="11" t="s">
        <v>165</v>
      </c>
      <c r="G14" s="4" t="s">
        <v>302</v>
      </c>
      <c r="H14" s="41">
        <v>44013</v>
      </c>
      <c r="I14" s="54"/>
      <c r="J14" s="177">
        <v>40000</v>
      </c>
      <c r="K14" s="175">
        <f t="shared" si="0"/>
        <v>1148</v>
      </c>
      <c r="L14" s="175">
        <f t="shared" si="1"/>
        <v>2840</v>
      </c>
      <c r="M14" s="175">
        <f t="shared" si="2"/>
        <v>1040</v>
      </c>
      <c r="N14" s="175">
        <f t="shared" si="3"/>
        <v>1216</v>
      </c>
      <c r="O14" s="175">
        <f t="shared" si="4"/>
        <v>2836</v>
      </c>
      <c r="P14" s="175">
        <v>0</v>
      </c>
      <c r="Q14" s="176">
        <f t="shared" si="5"/>
        <v>9080</v>
      </c>
      <c r="R14" s="175">
        <f t="shared" si="6"/>
        <v>2364</v>
      </c>
      <c r="S14" s="175">
        <f t="shared" si="7"/>
        <v>5676</v>
      </c>
      <c r="T14" s="175">
        <f t="shared" si="8"/>
        <v>37636</v>
      </c>
    </row>
    <row r="15" spans="1:22" ht="35.25" customHeight="1" x14ac:dyDescent="0.25">
      <c r="A15" s="8">
        <v>6</v>
      </c>
      <c r="B15" s="12" t="s">
        <v>36</v>
      </c>
      <c r="C15" s="12" t="s">
        <v>83</v>
      </c>
      <c r="D15" s="11" t="s">
        <v>148</v>
      </c>
      <c r="E15" s="11" t="s">
        <v>123</v>
      </c>
      <c r="F15" s="11" t="s">
        <v>165</v>
      </c>
      <c r="G15" s="4" t="s">
        <v>298</v>
      </c>
      <c r="H15" s="42">
        <v>43475</v>
      </c>
      <c r="I15" s="54"/>
      <c r="J15" s="178">
        <v>15000</v>
      </c>
      <c r="K15" s="175">
        <f t="shared" si="0"/>
        <v>430.5</v>
      </c>
      <c r="L15" s="175">
        <f t="shared" si="1"/>
        <v>1065</v>
      </c>
      <c r="M15" s="175">
        <f t="shared" si="2"/>
        <v>390</v>
      </c>
      <c r="N15" s="175">
        <f t="shared" si="3"/>
        <v>456</v>
      </c>
      <c r="O15" s="175">
        <f t="shared" si="4"/>
        <v>1063.5</v>
      </c>
      <c r="P15" s="175">
        <v>0</v>
      </c>
      <c r="Q15" s="176">
        <f t="shared" si="5"/>
        <v>3405</v>
      </c>
      <c r="R15" s="175">
        <f t="shared" si="6"/>
        <v>886.5</v>
      </c>
      <c r="S15" s="175">
        <f t="shared" si="7"/>
        <v>2128.5</v>
      </c>
      <c r="T15" s="175">
        <f t="shared" si="8"/>
        <v>14113.5</v>
      </c>
    </row>
    <row r="16" spans="1:22" ht="27.75" customHeight="1" x14ac:dyDescent="0.25">
      <c r="A16" s="69">
        <v>7</v>
      </c>
      <c r="B16" s="11" t="s">
        <v>37</v>
      </c>
      <c r="C16" s="11" t="s">
        <v>84</v>
      </c>
      <c r="D16" s="11" t="s">
        <v>149</v>
      </c>
      <c r="E16" s="11" t="s">
        <v>124</v>
      </c>
      <c r="F16" s="11" t="s">
        <v>165</v>
      </c>
      <c r="G16" s="4" t="s">
        <v>299</v>
      </c>
      <c r="H16" s="39">
        <v>44167</v>
      </c>
      <c r="I16" s="54"/>
      <c r="J16" s="179">
        <v>18000</v>
      </c>
      <c r="K16" s="175">
        <f t="shared" si="0"/>
        <v>516.6</v>
      </c>
      <c r="L16" s="175">
        <f t="shared" si="1"/>
        <v>1278</v>
      </c>
      <c r="M16" s="175">
        <f t="shared" si="2"/>
        <v>468</v>
      </c>
      <c r="N16" s="175">
        <f t="shared" si="3"/>
        <v>547.20000000000005</v>
      </c>
      <c r="O16" s="175">
        <f t="shared" si="4"/>
        <v>1276.2</v>
      </c>
      <c r="P16" s="175">
        <v>0</v>
      </c>
      <c r="Q16" s="176">
        <f t="shared" si="5"/>
        <v>4086</v>
      </c>
      <c r="R16" s="175">
        <f t="shared" si="6"/>
        <v>1063.8000000000002</v>
      </c>
      <c r="S16" s="175">
        <f t="shared" si="7"/>
        <v>2554.1999999999998</v>
      </c>
      <c r="T16" s="175">
        <f t="shared" si="8"/>
        <v>16936.2</v>
      </c>
    </row>
    <row r="17" spans="1:20" ht="33" customHeight="1" x14ac:dyDescent="0.25">
      <c r="A17" s="8">
        <v>8</v>
      </c>
      <c r="B17" s="12" t="s">
        <v>38</v>
      </c>
      <c r="C17" s="12" t="s">
        <v>85</v>
      </c>
      <c r="D17" s="11" t="s">
        <v>154</v>
      </c>
      <c r="E17" s="11" t="s">
        <v>128</v>
      </c>
      <c r="F17" s="11" t="s">
        <v>165</v>
      </c>
      <c r="G17" s="4" t="s">
        <v>300</v>
      </c>
      <c r="H17" s="42">
        <v>44259</v>
      </c>
      <c r="I17" s="54"/>
      <c r="J17" s="180">
        <v>10000</v>
      </c>
      <c r="K17" s="175">
        <f t="shared" si="0"/>
        <v>287</v>
      </c>
      <c r="L17" s="175">
        <f t="shared" si="1"/>
        <v>710</v>
      </c>
      <c r="M17" s="175">
        <f t="shared" si="2"/>
        <v>260</v>
      </c>
      <c r="N17" s="175">
        <f t="shared" si="3"/>
        <v>304</v>
      </c>
      <c r="O17" s="175">
        <f t="shared" si="4"/>
        <v>709</v>
      </c>
      <c r="P17" s="175">
        <v>0</v>
      </c>
      <c r="Q17" s="176">
        <f t="shared" si="5"/>
        <v>2270</v>
      </c>
      <c r="R17" s="175">
        <f t="shared" si="6"/>
        <v>591</v>
      </c>
      <c r="S17" s="175">
        <f t="shared" si="7"/>
        <v>1419</v>
      </c>
      <c r="T17" s="175">
        <f t="shared" si="8"/>
        <v>9409</v>
      </c>
    </row>
    <row r="18" spans="1:20" ht="38.25" customHeight="1" x14ac:dyDescent="0.25">
      <c r="A18" s="8">
        <v>9</v>
      </c>
      <c r="B18" s="11" t="s">
        <v>244</v>
      </c>
      <c r="C18" s="11" t="s">
        <v>245</v>
      </c>
      <c r="D18" s="11" t="s">
        <v>153</v>
      </c>
      <c r="E18" s="11" t="s">
        <v>249</v>
      </c>
      <c r="F18" s="11" t="s">
        <v>165</v>
      </c>
      <c r="G18" s="4" t="s">
        <v>300</v>
      </c>
      <c r="H18" s="44">
        <v>44572</v>
      </c>
      <c r="I18" s="54"/>
      <c r="J18" s="181">
        <v>18000</v>
      </c>
      <c r="K18" s="175">
        <f t="shared" si="0"/>
        <v>516.6</v>
      </c>
      <c r="L18" s="175">
        <f t="shared" si="1"/>
        <v>1278</v>
      </c>
      <c r="M18" s="175">
        <f t="shared" si="2"/>
        <v>468</v>
      </c>
      <c r="N18" s="175">
        <f t="shared" si="3"/>
        <v>547.20000000000005</v>
      </c>
      <c r="O18" s="175">
        <f t="shared" si="4"/>
        <v>1276.2</v>
      </c>
      <c r="P18" s="175">
        <v>0</v>
      </c>
      <c r="Q18" s="176">
        <f t="shared" si="5"/>
        <v>4086</v>
      </c>
      <c r="R18" s="175">
        <f t="shared" si="6"/>
        <v>1063.8000000000002</v>
      </c>
      <c r="S18" s="175">
        <f t="shared" si="7"/>
        <v>2554.1999999999998</v>
      </c>
      <c r="T18" s="175">
        <f t="shared" si="8"/>
        <v>16936.2</v>
      </c>
    </row>
    <row r="19" spans="1:20" ht="42.75" customHeight="1" x14ac:dyDescent="0.25">
      <c r="A19" s="8">
        <v>10</v>
      </c>
      <c r="B19" s="12" t="s">
        <v>39</v>
      </c>
      <c r="C19" s="14" t="s">
        <v>86</v>
      </c>
      <c r="D19" s="11" t="s">
        <v>148</v>
      </c>
      <c r="E19" s="14" t="s">
        <v>123</v>
      </c>
      <c r="F19" s="11" t="s">
        <v>165</v>
      </c>
      <c r="G19" s="4" t="s">
        <v>298</v>
      </c>
      <c r="H19" s="45">
        <v>44123</v>
      </c>
      <c r="I19" s="54"/>
      <c r="J19" s="180">
        <v>10000</v>
      </c>
      <c r="K19" s="175">
        <f t="shared" si="0"/>
        <v>287</v>
      </c>
      <c r="L19" s="175">
        <f t="shared" si="1"/>
        <v>710</v>
      </c>
      <c r="M19" s="175">
        <f t="shared" si="2"/>
        <v>260</v>
      </c>
      <c r="N19" s="175">
        <f t="shared" si="3"/>
        <v>304</v>
      </c>
      <c r="O19" s="175">
        <f t="shared" si="4"/>
        <v>709</v>
      </c>
      <c r="P19" s="175">
        <v>0</v>
      </c>
      <c r="Q19" s="176">
        <f t="shared" si="5"/>
        <v>2270</v>
      </c>
      <c r="R19" s="175">
        <f t="shared" si="6"/>
        <v>591</v>
      </c>
      <c r="S19" s="175">
        <f t="shared" si="7"/>
        <v>1419</v>
      </c>
      <c r="T19" s="175">
        <f t="shared" si="8"/>
        <v>9409</v>
      </c>
    </row>
    <row r="20" spans="1:20" ht="27.75" customHeight="1" x14ac:dyDescent="0.25">
      <c r="A20" s="69">
        <v>11</v>
      </c>
      <c r="B20" s="12" t="s">
        <v>40</v>
      </c>
      <c r="C20" s="14" t="s">
        <v>87</v>
      </c>
      <c r="D20" s="11" t="s">
        <v>129</v>
      </c>
      <c r="E20" s="14" t="s">
        <v>129</v>
      </c>
      <c r="F20" s="11" t="s">
        <v>165</v>
      </c>
      <c r="G20" s="4" t="s">
        <v>300</v>
      </c>
      <c r="H20" s="45">
        <v>44256</v>
      </c>
      <c r="I20" s="54"/>
      <c r="J20" s="178">
        <v>18000</v>
      </c>
      <c r="K20" s="175">
        <f t="shared" si="0"/>
        <v>516.6</v>
      </c>
      <c r="L20" s="175">
        <f t="shared" si="1"/>
        <v>1278</v>
      </c>
      <c r="M20" s="175">
        <f t="shared" si="2"/>
        <v>468</v>
      </c>
      <c r="N20" s="175">
        <f t="shared" si="3"/>
        <v>547.20000000000005</v>
      </c>
      <c r="O20" s="175">
        <f t="shared" si="4"/>
        <v>1276.2</v>
      </c>
      <c r="P20" s="175">
        <v>0</v>
      </c>
      <c r="Q20" s="176">
        <f t="shared" si="5"/>
        <v>4086</v>
      </c>
      <c r="R20" s="175">
        <f t="shared" si="6"/>
        <v>1063.8000000000002</v>
      </c>
      <c r="S20" s="175">
        <f t="shared" si="7"/>
        <v>2554.1999999999998</v>
      </c>
      <c r="T20" s="175">
        <f t="shared" si="8"/>
        <v>16936.2</v>
      </c>
    </row>
    <row r="21" spans="1:20" ht="30" customHeight="1" x14ac:dyDescent="0.25">
      <c r="A21" s="8">
        <v>12</v>
      </c>
      <c r="B21" s="12" t="s">
        <v>180</v>
      </c>
      <c r="C21" s="14" t="s">
        <v>181</v>
      </c>
      <c r="D21" s="11" t="s">
        <v>156</v>
      </c>
      <c r="E21" s="14" t="s">
        <v>205</v>
      </c>
      <c r="F21" s="11" t="s">
        <v>165</v>
      </c>
      <c r="G21" s="4" t="s">
        <v>299</v>
      </c>
      <c r="H21" s="45">
        <v>44250</v>
      </c>
      <c r="I21" s="5"/>
      <c r="J21" s="178">
        <v>15000</v>
      </c>
      <c r="K21" s="175">
        <f t="shared" si="0"/>
        <v>430.5</v>
      </c>
      <c r="L21" s="175">
        <f t="shared" si="1"/>
        <v>1065</v>
      </c>
      <c r="M21" s="175">
        <f t="shared" si="2"/>
        <v>390</v>
      </c>
      <c r="N21" s="175">
        <f t="shared" si="3"/>
        <v>456</v>
      </c>
      <c r="O21" s="175">
        <f t="shared" si="4"/>
        <v>1063.5</v>
      </c>
      <c r="P21" s="175">
        <v>0</v>
      </c>
      <c r="Q21" s="176">
        <f t="shared" si="5"/>
        <v>3405</v>
      </c>
      <c r="R21" s="175">
        <f t="shared" si="6"/>
        <v>886.5</v>
      </c>
      <c r="S21" s="175">
        <f t="shared" si="7"/>
        <v>2128.5</v>
      </c>
      <c r="T21" s="175">
        <f t="shared" si="8"/>
        <v>14113.5</v>
      </c>
    </row>
    <row r="22" spans="1:20" ht="29.25" customHeight="1" x14ac:dyDescent="0.25">
      <c r="A22" s="8">
        <v>13</v>
      </c>
      <c r="B22" s="11" t="s">
        <v>41</v>
      </c>
      <c r="C22" s="11" t="s">
        <v>88</v>
      </c>
      <c r="D22" s="9" t="s">
        <v>148</v>
      </c>
      <c r="E22" s="11" t="s">
        <v>131</v>
      </c>
      <c r="F22" s="11" t="s">
        <v>165</v>
      </c>
      <c r="G22" s="4" t="s">
        <v>300</v>
      </c>
      <c r="H22" s="39">
        <v>41548</v>
      </c>
      <c r="I22" s="54"/>
      <c r="J22" s="141">
        <v>12475</v>
      </c>
      <c r="K22" s="175">
        <f t="shared" si="0"/>
        <v>358.03250000000003</v>
      </c>
      <c r="L22" s="175">
        <f t="shared" si="1"/>
        <v>885.72500000000002</v>
      </c>
      <c r="M22" s="175">
        <f t="shared" si="2"/>
        <v>324.35000000000002</v>
      </c>
      <c r="N22" s="175">
        <f t="shared" si="3"/>
        <v>379.24</v>
      </c>
      <c r="O22" s="175">
        <f t="shared" si="4"/>
        <v>884.47749999999996</v>
      </c>
      <c r="P22" s="175">
        <v>0</v>
      </c>
      <c r="Q22" s="176">
        <f t="shared" si="5"/>
        <v>2831.8249999999998</v>
      </c>
      <c r="R22" s="175">
        <f t="shared" si="6"/>
        <v>737.27250000000004</v>
      </c>
      <c r="S22" s="175">
        <f t="shared" si="7"/>
        <v>1770.2024999999999</v>
      </c>
      <c r="T22" s="175">
        <f t="shared" si="8"/>
        <v>11737.727500000001</v>
      </c>
    </row>
    <row r="23" spans="1:20" ht="37.5" customHeight="1" x14ac:dyDescent="0.25">
      <c r="A23" s="8">
        <v>14</v>
      </c>
      <c r="B23" s="12" t="s">
        <v>42</v>
      </c>
      <c r="C23" s="14" t="s">
        <v>89</v>
      </c>
      <c r="D23" s="11" t="s">
        <v>148</v>
      </c>
      <c r="E23" s="14" t="s">
        <v>123</v>
      </c>
      <c r="F23" s="11" t="s">
        <v>165</v>
      </c>
      <c r="G23" s="4" t="s">
        <v>298</v>
      </c>
      <c r="H23" s="45">
        <v>44125</v>
      </c>
      <c r="I23" s="54"/>
      <c r="J23" s="180">
        <v>10000</v>
      </c>
      <c r="K23" s="175">
        <f t="shared" si="0"/>
        <v>287</v>
      </c>
      <c r="L23" s="175">
        <f t="shared" si="1"/>
        <v>710</v>
      </c>
      <c r="M23" s="175">
        <f t="shared" si="2"/>
        <v>260</v>
      </c>
      <c r="N23" s="175">
        <f t="shared" si="3"/>
        <v>304</v>
      </c>
      <c r="O23" s="175">
        <f t="shared" si="4"/>
        <v>709</v>
      </c>
      <c r="P23" s="175">
        <v>0</v>
      </c>
      <c r="Q23" s="176">
        <f t="shared" si="5"/>
        <v>2270</v>
      </c>
      <c r="R23" s="175">
        <f t="shared" si="6"/>
        <v>591</v>
      </c>
      <c r="S23" s="175">
        <f t="shared" si="7"/>
        <v>1419</v>
      </c>
      <c r="T23" s="175">
        <f t="shared" si="8"/>
        <v>9409</v>
      </c>
    </row>
    <row r="24" spans="1:20" ht="37.5" customHeight="1" x14ac:dyDescent="0.25">
      <c r="A24" s="69">
        <v>15</v>
      </c>
      <c r="B24" s="10" t="s">
        <v>43</v>
      </c>
      <c r="C24" s="14" t="s">
        <v>90</v>
      </c>
      <c r="D24" s="11" t="s">
        <v>129</v>
      </c>
      <c r="E24" s="14" t="s">
        <v>129</v>
      </c>
      <c r="F24" s="11" t="s">
        <v>165</v>
      </c>
      <c r="G24" s="4" t="s">
        <v>300</v>
      </c>
      <c r="H24" s="45">
        <v>44201</v>
      </c>
      <c r="I24" s="54"/>
      <c r="J24" s="180">
        <v>18000</v>
      </c>
      <c r="K24" s="175">
        <f t="shared" si="0"/>
        <v>516.6</v>
      </c>
      <c r="L24" s="175">
        <f t="shared" si="1"/>
        <v>1278</v>
      </c>
      <c r="M24" s="175">
        <f t="shared" si="2"/>
        <v>468</v>
      </c>
      <c r="N24" s="175">
        <f t="shared" si="3"/>
        <v>547.20000000000005</v>
      </c>
      <c r="O24" s="175">
        <f t="shared" si="4"/>
        <v>1276.2</v>
      </c>
      <c r="P24" s="175">
        <v>0</v>
      </c>
      <c r="Q24" s="176">
        <f t="shared" si="5"/>
        <v>4086</v>
      </c>
      <c r="R24" s="175">
        <f t="shared" si="6"/>
        <v>1063.8000000000002</v>
      </c>
      <c r="S24" s="175">
        <f t="shared" si="7"/>
        <v>2554.1999999999998</v>
      </c>
      <c r="T24" s="175">
        <f t="shared" si="8"/>
        <v>16936.2</v>
      </c>
    </row>
    <row r="25" spans="1:20" ht="27.75" customHeight="1" x14ac:dyDescent="0.25">
      <c r="A25" s="8">
        <v>16</v>
      </c>
      <c r="B25" s="12" t="s">
        <v>44</v>
      </c>
      <c r="C25" s="27" t="s">
        <v>91</v>
      </c>
      <c r="D25" s="32" t="s">
        <v>150</v>
      </c>
      <c r="E25" s="32" t="s">
        <v>132</v>
      </c>
      <c r="F25" s="11" t="s">
        <v>165</v>
      </c>
      <c r="G25" s="4" t="s">
        <v>298</v>
      </c>
      <c r="H25" s="41">
        <v>44244</v>
      </c>
      <c r="I25" s="54"/>
      <c r="J25" s="182">
        <v>13000</v>
      </c>
      <c r="K25" s="175">
        <f t="shared" si="0"/>
        <v>373.1</v>
      </c>
      <c r="L25" s="175">
        <f t="shared" si="1"/>
        <v>923</v>
      </c>
      <c r="M25" s="175">
        <f t="shared" si="2"/>
        <v>338</v>
      </c>
      <c r="N25" s="175">
        <f t="shared" si="3"/>
        <v>395.2</v>
      </c>
      <c r="O25" s="175">
        <f t="shared" si="4"/>
        <v>921.7</v>
      </c>
      <c r="P25" s="175">
        <v>0</v>
      </c>
      <c r="Q25" s="176">
        <f t="shared" si="5"/>
        <v>2951</v>
      </c>
      <c r="R25" s="175">
        <f t="shared" si="6"/>
        <v>768.3</v>
      </c>
      <c r="S25" s="175">
        <f t="shared" si="7"/>
        <v>1844.7</v>
      </c>
      <c r="T25" s="175">
        <f t="shared" si="8"/>
        <v>12231.7</v>
      </c>
    </row>
    <row r="26" spans="1:20" ht="34.5" customHeight="1" x14ac:dyDescent="0.25">
      <c r="A26" s="8">
        <v>17</v>
      </c>
      <c r="B26" s="13" t="s">
        <v>45</v>
      </c>
      <c r="C26" s="30" t="s">
        <v>92</v>
      </c>
      <c r="D26" s="36" t="s">
        <v>149</v>
      </c>
      <c r="E26" s="35" t="s">
        <v>133</v>
      </c>
      <c r="F26" s="11" t="s">
        <v>165</v>
      </c>
      <c r="G26" s="4" t="s">
        <v>299</v>
      </c>
      <c r="H26" s="43">
        <v>44075</v>
      </c>
      <c r="I26" s="54"/>
      <c r="J26" s="183">
        <v>18000</v>
      </c>
      <c r="K26" s="175">
        <f t="shared" si="0"/>
        <v>516.6</v>
      </c>
      <c r="L26" s="175">
        <f t="shared" si="1"/>
        <v>1278</v>
      </c>
      <c r="M26" s="175">
        <f t="shared" si="2"/>
        <v>468</v>
      </c>
      <c r="N26" s="175">
        <f t="shared" si="3"/>
        <v>547.20000000000005</v>
      </c>
      <c r="O26" s="175">
        <f t="shared" si="4"/>
        <v>1276.2</v>
      </c>
      <c r="P26" s="175">
        <v>0</v>
      </c>
      <c r="Q26" s="176">
        <f t="shared" si="5"/>
        <v>4086</v>
      </c>
      <c r="R26" s="175">
        <f t="shared" si="6"/>
        <v>1063.8000000000002</v>
      </c>
      <c r="S26" s="175">
        <f t="shared" si="7"/>
        <v>2554.1999999999998</v>
      </c>
      <c r="T26" s="175">
        <f t="shared" si="8"/>
        <v>16936.2</v>
      </c>
    </row>
    <row r="27" spans="1:20" ht="21.75" customHeight="1" x14ac:dyDescent="0.25">
      <c r="A27" s="8">
        <v>18</v>
      </c>
      <c r="B27" s="16" t="s">
        <v>46</v>
      </c>
      <c r="C27" s="15" t="s">
        <v>93</v>
      </c>
      <c r="D27" s="37" t="s">
        <v>129</v>
      </c>
      <c r="E27" s="31" t="s">
        <v>129</v>
      </c>
      <c r="F27" s="11" t="s">
        <v>165</v>
      </c>
      <c r="G27" s="4" t="s">
        <v>300</v>
      </c>
      <c r="H27" s="46">
        <v>44249</v>
      </c>
      <c r="I27" s="54"/>
      <c r="J27" s="182">
        <v>18000</v>
      </c>
      <c r="K27" s="175">
        <f t="shared" si="0"/>
        <v>516.6</v>
      </c>
      <c r="L27" s="175">
        <f t="shared" si="1"/>
        <v>1278</v>
      </c>
      <c r="M27" s="175">
        <f t="shared" si="2"/>
        <v>468</v>
      </c>
      <c r="N27" s="175">
        <f t="shared" si="3"/>
        <v>547.20000000000005</v>
      </c>
      <c r="O27" s="175">
        <f t="shared" si="4"/>
        <v>1276.2</v>
      </c>
      <c r="P27" s="175">
        <v>0</v>
      </c>
      <c r="Q27" s="176">
        <f t="shared" si="5"/>
        <v>4086</v>
      </c>
      <c r="R27" s="175">
        <f t="shared" si="6"/>
        <v>1063.8000000000002</v>
      </c>
      <c r="S27" s="175">
        <f t="shared" si="7"/>
        <v>2554.1999999999998</v>
      </c>
      <c r="T27" s="175">
        <f t="shared" si="8"/>
        <v>16936.2</v>
      </c>
    </row>
    <row r="28" spans="1:20" ht="36.75" customHeight="1" x14ac:dyDescent="0.25">
      <c r="A28" s="69">
        <v>19</v>
      </c>
      <c r="B28" s="13" t="s">
        <v>47</v>
      </c>
      <c r="C28" s="28" t="s">
        <v>94</v>
      </c>
      <c r="D28" s="38" t="s">
        <v>148</v>
      </c>
      <c r="E28" s="12" t="s">
        <v>134</v>
      </c>
      <c r="F28" s="11" t="s">
        <v>165</v>
      </c>
      <c r="G28" s="4" t="s">
        <v>299</v>
      </c>
      <c r="H28" s="45">
        <v>44249</v>
      </c>
      <c r="I28" s="54"/>
      <c r="J28" s="180">
        <v>10000</v>
      </c>
      <c r="K28" s="175">
        <f t="shared" si="0"/>
        <v>287</v>
      </c>
      <c r="L28" s="175">
        <f t="shared" si="1"/>
        <v>710</v>
      </c>
      <c r="M28" s="175">
        <f t="shared" si="2"/>
        <v>260</v>
      </c>
      <c r="N28" s="175">
        <f t="shared" si="3"/>
        <v>304</v>
      </c>
      <c r="O28" s="175">
        <f t="shared" si="4"/>
        <v>709</v>
      </c>
      <c r="P28" s="175">
        <v>0</v>
      </c>
      <c r="Q28" s="176">
        <f t="shared" si="5"/>
        <v>2270</v>
      </c>
      <c r="R28" s="175">
        <f t="shared" si="6"/>
        <v>591</v>
      </c>
      <c r="S28" s="175">
        <f t="shared" si="7"/>
        <v>1419</v>
      </c>
      <c r="T28" s="175">
        <f t="shared" si="8"/>
        <v>9409</v>
      </c>
    </row>
    <row r="29" spans="1:20" ht="30" customHeight="1" x14ac:dyDescent="0.25">
      <c r="A29" s="8">
        <v>20</v>
      </c>
      <c r="B29" s="10" t="s">
        <v>48</v>
      </c>
      <c r="C29" s="14" t="s">
        <v>95</v>
      </c>
      <c r="D29" s="11" t="s">
        <v>129</v>
      </c>
      <c r="E29" s="14" t="s">
        <v>129</v>
      </c>
      <c r="F29" s="11" t="s">
        <v>165</v>
      </c>
      <c r="G29" s="4" t="s">
        <v>300</v>
      </c>
      <c r="H29" s="45">
        <v>44201</v>
      </c>
      <c r="I29" s="54"/>
      <c r="J29" s="180">
        <v>18000</v>
      </c>
      <c r="K29" s="175">
        <f t="shared" si="0"/>
        <v>516.6</v>
      </c>
      <c r="L29" s="175">
        <f t="shared" si="1"/>
        <v>1278</v>
      </c>
      <c r="M29" s="175">
        <f t="shared" si="2"/>
        <v>468</v>
      </c>
      <c r="N29" s="175">
        <f t="shared" si="3"/>
        <v>547.20000000000005</v>
      </c>
      <c r="O29" s="175">
        <f t="shared" si="4"/>
        <v>1276.2</v>
      </c>
      <c r="P29" s="175">
        <v>0</v>
      </c>
      <c r="Q29" s="176">
        <f t="shared" si="5"/>
        <v>4086</v>
      </c>
      <c r="R29" s="175">
        <f t="shared" si="6"/>
        <v>1063.8000000000002</v>
      </c>
      <c r="S29" s="175">
        <f t="shared" si="7"/>
        <v>2554.1999999999998</v>
      </c>
      <c r="T29" s="175">
        <f t="shared" si="8"/>
        <v>16936.2</v>
      </c>
    </row>
    <row r="30" spans="1:20" ht="42" customHeight="1" x14ac:dyDescent="0.25">
      <c r="A30" s="8">
        <v>21</v>
      </c>
      <c r="B30" s="11" t="s">
        <v>49</v>
      </c>
      <c r="C30" s="11" t="s">
        <v>96</v>
      </c>
      <c r="D30" s="11" t="s">
        <v>158</v>
      </c>
      <c r="E30" s="11" t="s">
        <v>135</v>
      </c>
      <c r="F30" s="11" t="s">
        <v>165</v>
      </c>
      <c r="G30" s="4" t="s">
        <v>298</v>
      </c>
      <c r="H30" s="39">
        <v>44270</v>
      </c>
      <c r="I30" s="54"/>
      <c r="J30" s="179">
        <v>12000</v>
      </c>
      <c r="K30" s="175">
        <f t="shared" si="0"/>
        <v>344.4</v>
      </c>
      <c r="L30" s="175">
        <f t="shared" si="1"/>
        <v>852</v>
      </c>
      <c r="M30" s="175">
        <f t="shared" si="2"/>
        <v>312</v>
      </c>
      <c r="N30" s="175">
        <f t="shared" si="3"/>
        <v>364.8</v>
      </c>
      <c r="O30" s="175">
        <f t="shared" si="4"/>
        <v>850.8</v>
      </c>
      <c r="P30" s="175">
        <v>0</v>
      </c>
      <c r="Q30" s="176">
        <f t="shared" si="5"/>
        <v>2724</v>
      </c>
      <c r="R30" s="175">
        <f t="shared" si="6"/>
        <v>709.2</v>
      </c>
      <c r="S30" s="175">
        <f t="shared" si="7"/>
        <v>1702.8</v>
      </c>
      <c r="T30" s="175">
        <f t="shared" si="8"/>
        <v>11290.8</v>
      </c>
    </row>
    <row r="31" spans="1:20" ht="18" customHeight="1" x14ac:dyDescent="0.25">
      <c r="A31" s="8">
        <v>22</v>
      </c>
      <c r="B31" s="11" t="s">
        <v>50</v>
      </c>
      <c r="C31" s="11" t="s">
        <v>97</v>
      </c>
      <c r="D31" s="11" t="s">
        <v>148</v>
      </c>
      <c r="E31" s="11" t="s">
        <v>123</v>
      </c>
      <c r="F31" s="11" t="s">
        <v>165</v>
      </c>
      <c r="G31" s="4" t="s">
        <v>298</v>
      </c>
      <c r="H31" s="39">
        <v>42171</v>
      </c>
      <c r="I31" s="54"/>
      <c r="J31" s="180">
        <v>10000</v>
      </c>
      <c r="K31" s="175">
        <f t="shared" si="0"/>
        <v>287</v>
      </c>
      <c r="L31" s="175">
        <f t="shared" si="1"/>
        <v>710</v>
      </c>
      <c r="M31" s="175">
        <f t="shared" si="2"/>
        <v>260</v>
      </c>
      <c r="N31" s="175">
        <f t="shared" si="3"/>
        <v>304</v>
      </c>
      <c r="O31" s="175">
        <f t="shared" si="4"/>
        <v>709</v>
      </c>
      <c r="P31" s="175">
        <v>0</v>
      </c>
      <c r="Q31" s="176">
        <f t="shared" si="5"/>
        <v>2270</v>
      </c>
      <c r="R31" s="175">
        <f t="shared" si="6"/>
        <v>591</v>
      </c>
      <c r="S31" s="175">
        <f t="shared" si="7"/>
        <v>1419</v>
      </c>
      <c r="T31" s="175">
        <f t="shared" si="8"/>
        <v>9409</v>
      </c>
    </row>
    <row r="32" spans="1:20" ht="33.75" customHeight="1" x14ac:dyDescent="0.25">
      <c r="A32" s="69">
        <v>23</v>
      </c>
      <c r="B32" s="13" t="s">
        <v>51</v>
      </c>
      <c r="C32" s="33" t="s">
        <v>98</v>
      </c>
      <c r="D32" s="16" t="s">
        <v>155</v>
      </c>
      <c r="E32" s="32" t="s">
        <v>130</v>
      </c>
      <c r="F32" s="11" t="s">
        <v>165</v>
      </c>
      <c r="G32" s="4" t="s">
        <v>299</v>
      </c>
      <c r="H32" s="43">
        <v>44267</v>
      </c>
      <c r="I32" s="54"/>
      <c r="J32" s="180">
        <v>10000</v>
      </c>
      <c r="K32" s="175">
        <f t="shared" si="0"/>
        <v>287</v>
      </c>
      <c r="L32" s="175">
        <f t="shared" si="1"/>
        <v>710</v>
      </c>
      <c r="M32" s="175">
        <f t="shared" si="2"/>
        <v>260</v>
      </c>
      <c r="N32" s="175">
        <f t="shared" si="3"/>
        <v>304</v>
      </c>
      <c r="O32" s="175">
        <f t="shared" si="4"/>
        <v>709</v>
      </c>
      <c r="P32" s="175">
        <v>0</v>
      </c>
      <c r="Q32" s="176">
        <f t="shared" si="5"/>
        <v>2270</v>
      </c>
      <c r="R32" s="175">
        <f t="shared" si="6"/>
        <v>591</v>
      </c>
      <c r="S32" s="175">
        <f t="shared" si="7"/>
        <v>1419</v>
      </c>
      <c r="T32" s="175">
        <f t="shared" si="8"/>
        <v>9409</v>
      </c>
    </row>
    <row r="33" spans="1:20" ht="33.75" customHeight="1" x14ac:dyDescent="0.25">
      <c r="A33" s="8">
        <v>24</v>
      </c>
      <c r="B33" s="13" t="s">
        <v>52</v>
      </c>
      <c r="C33" s="33" t="s">
        <v>99</v>
      </c>
      <c r="D33" s="16" t="s">
        <v>149</v>
      </c>
      <c r="E33" s="32" t="s">
        <v>124</v>
      </c>
      <c r="F33" s="11" t="s">
        <v>165</v>
      </c>
      <c r="G33" s="4" t="s">
        <v>299</v>
      </c>
      <c r="H33" s="43">
        <v>44181</v>
      </c>
      <c r="I33" s="54"/>
      <c r="J33" s="180">
        <v>18000</v>
      </c>
      <c r="K33" s="175">
        <f t="shared" si="0"/>
        <v>516.6</v>
      </c>
      <c r="L33" s="175">
        <f t="shared" si="1"/>
        <v>1278</v>
      </c>
      <c r="M33" s="175">
        <f t="shared" si="2"/>
        <v>468</v>
      </c>
      <c r="N33" s="175">
        <f t="shared" si="3"/>
        <v>547.20000000000005</v>
      </c>
      <c r="O33" s="175">
        <f t="shared" si="4"/>
        <v>1276.2</v>
      </c>
      <c r="P33" s="175">
        <v>0</v>
      </c>
      <c r="Q33" s="176">
        <f t="shared" si="5"/>
        <v>4086</v>
      </c>
      <c r="R33" s="175">
        <f t="shared" si="6"/>
        <v>1063.8000000000002</v>
      </c>
      <c r="S33" s="175">
        <f t="shared" si="7"/>
        <v>2554.1999999999998</v>
      </c>
      <c r="T33" s="175">
        <f t="shared" si="8"/>
        <v>16936.2</v>
      </c>
    </row>
    <row r="34" spans="1:20" ht="34.5" customHeight="1" x14ac:dyDescent="0.25">
      <c r="A34" s="8">
        <v>25</v>
      </c>
      <c r="B34" s="10" t="s">
        <v>53</v>
      </c>
      <c r="C34" s="14" t="s">
        <v>100</v>
      </c>
      <c r="D34" s="11" t="s">
        <v>123</v>
      </c>
      <c r="E34" s="14" t="s">
        <v>148</v>
      </c>
      <c r="F34" s="11" t="s">
        <v>165</v>
      </c>
      <c r="G34" s="4" t="s">
        <v>300</v>
      </c>
      <c r="H34" s="45">
        <v>44207</v>
      </c>
      <c r="I34" s="54"/>
      <c r="J34" s="180">
        <v>10000</v>
      </c>
      <c r="K34" s="175">
        <f t="shared" si="0"/>
        <v>287</v>
      </c>
      <c r="L34" s="175">
        <f t="shared" si="1"/>
        <v>710</v>
      </c>
      <c r="M34" s="175">
        <f t="shared" si="2"/>
        <v>260</v>
      </c>
      <c r="N34" s="175">
        <f t="shared" si="3"/>
        <v>304</v>
      </c>
      <c r="O34" s="175">
        <f t="shared" si="4"/>
        <v>709</v>
      </c>
      <c r="P34" s="175">
        <v>0</v>
      </c>
      <c r="Q34" s="176">
        <f t="shared" si="5"/>
        <v>2270</v>
      </c>
      <c r="R34" s="175">
        <f t="shared" si="6"/>
        <v>591</v>
      </c>
      <c r="S34" s="175">
        <f t="shared" si="7"/>
        <v>1419</v>
      </c>
      <c r="T34" s="175">
        <f t="shared" si="8"/>
        <v>9409</v>
      </c>
    </row>
    <row r="35" spans="1:20" ht="21" customHeight="1" x14ac:dyDescent="0.25">
      <c r="A35" s="8">
        <v>26</v>
      </c>
      <c r="B35" s="11" t="s">
        <v>54</v>
      </c>
      <c r="C35" s="11" t="s">
        <v>101</v>
      </c>
      <c r="D35" s="11" t="s">
        <v>136</v>
      </c>
      <c r="E35" s="11" t="s">
        <v>136</v>
      </c>
      <c r="F35" s="11" t="s">
        <v>165</v>
      </c>
      <c r="G35" s="4" t="s">
        <v>298</v>
      </c>
      <c r="H35" s="48">
        <v>41640</v>
      </c>
      <c r="I35" s="54"/>
      <c r="J35" s="179">
        <v>10000</v>
      </c>
      <c r="K35" s="175">
        <f t="shared" si="0"/>
        <v>287</v>
      </c>
      <c r="L35" s="175">
        <f t="shared" si="1"/>
        <v>710</v>
      </c>
      <c r="M35" s="175">
        <f t="shared" si="2"/>
        <v>260</v>
      </c>
      <c r="N35" s="175">
        <f t="shared" si="3"/>
        <v>304</v>
      </c>
      <c r="O35" s="175">
        <f t="shared" si="4"/>
        <v>709</v>
      </c>
      <c r="P35" s="175">
        <v>0</v>
      </c>
      <c r="Q35" s="176">
        <f t="shared" si="5"/>
        <v>2270</v>
      </c>
      <c r="R35" s="175">
        <f t="shared" si="6"/>
        <v>591</v>
      </c>
      <c r="S35" s="175">
        <f t="shared" si="7"/>
        <v>1419</v>
      </c>
      <c r="T35" s="175">
        <f t="shared" si="8"/>
        <v>9409</v>
      </c>
    </row>
    <row r="36" spans="1:20" ht="32.25" customHeight="1" x14ac:dyDescent="0.25">
      <c r="A36" s="69">
        <v>27</v>
      </c>
      <c r="B36" s="11" t="s">
        <v>55</v>
      </c>
      <c r="C36" s="11" t="s">
        <v>102</v>
      </c>
      <c r="D36" s="11" t="s">
        <v>148</v>
      </c>
      <c r="E36" s="11" t="s">
        <v>123</v>
      </c>
      <c r="F36" s="11" t="s">
        <v>165</v>
      </c>
      <c r="G36" s="4" t="s">
        <v>298</v>
      </c>
      <c r="H36" s="48">
        <v>44267</v>
      </c>
      <c r="I36" s="54"/>
      <c r="J36" s="179">
        <v>10000</v>
      </c>
      <c r="K36" s="175">
        <f t="shared" si="0"/>
        <v>287</v>
      </c>
      <c r="L36" s="175">
        <f t="shared" si="1"/>
        <v>710</v>
      </c>
      <c r="M36" s="175">
        <f t="shared" si="2"/>
        <v>260</v>
      </c>
      <c r="N36" s="175">
        <f t="shared" si="3"/>
        <v>304</v>
      </c>
      <c r="O36" s="175">
        <f t="shared" si="4"/>
        <v>709</v>
      </c>
      <c r="P36" s="175">
        <v>0</v>
      </c>
      <c r="Q36" s="176">
        <f t="shared" si="5"/>
        <v>2270</v>
      </c>
      <c r="R36" s="175">
        <f t="shared" si="6"/>
        <v>591</v>
      </c>
      <c r="S36" s="175">
        <f t="shared" si="7"/>
        <v>1419</v>
      </c>
      <c r="T36" s="175">
        <f t="shared" si="8"/>
        <v>9409</v>
      </c>
    </row>
    <row r="37" spans="1:20" ht="39.75" customHeight="1" x14ac:dyDescent="0.25">
      <c r="A37" s="8">
        <v>28</v>
      </c>
      <c r="B37" s="11" t="s">
        <v>56</v>
      </c>
      <c r="C37" s="11" t="s">
        <v>103</v>
      </c>
      <c r="D37" s="11" t="s">
        <v>156</v>
      </c>
      <c r="E37" s="11" t="s">
        <v>137</v>
      </c>
      <c r="F37" s="11" t="s">
        <v>165</v>
      </c>
      <c r="G37" s="4" t="s">
        <v>300</v>
      </c>
      <c r="H37" s="48">
        <v>44305</v>
      </c>
      <c r="I37" s="54"/>
      <c r="J37" s="179">
        <v>15000</v>
      </c>
      <c r="K37" s="175">
        <f t="shared" si="0"/>
        <v>430.5</v>
      </c>
      <c r="L37" s="175">
        <f t="shared" si="1"/>
        <v>1065</v>
      </c>
      <c r="M37" s="175">
        <f t="shared" si="2"/>
        <v>390</v>
      </c>
      <c r="N37" s="175">
        <f t="shared" si="3"/>
        <v>456</v>
      </c>
      <c r="O37" s="175">
        <f t="shared" si="4"/>
        <v>1063.5</v>
      </c>
      <c r="P37" s="175">
        <v>0</v>
      </c>
      <c r="Q37" s="176">
        <f t="shared" si="5"/>
        <v>3405</v>
      </c>
      <c r="R37" s="175">
        <f t="shared" si="6"/>
        <v>886.5</v>
      </c>
      <c r="S37" s="175">
        <f t="shared" si="7"/>
        <v>2128.5</v>
      </c>
      <c r="T37" s="175">
        <f t="shared" si="8"/>
        <v>14113.5</v>
      </c>
    </row>
    <row r="38" spans="1:20" ht="42" customHeight="1" x14ac:dyDescent="0.25">
      <c r="A38" s="8">
        <v>29</v>
      </c>
      <c r="B38" s="12" t="s">
        <v>57</v>
      </c>
      <c r="C38" s="14" t="s">
        <v>104</v>
      </c>
      <c r="D38" s="11" t="s">
        <v>148</v>
      </c>
      <c r="E38" s="14" t="s">
        <v>123</v>
      </c>
      <c r="F38" s="11" t="s">
        <v>165</v>
      </c>
      <c r="G38" s="4" t="s">
        <v>298</v>
      </c>
      <c r="H38" s="45">
        <v>44119</v>
      </c>
      <c r="I38" s="54"/>
      <c r="J38" s="178">
        <v>10000</v>
      </c>
      <c r="K38" s="175">
        <f t="shared" si="0"/>
        <v>287</v>
      </c>
      <c r="L38" s="175">
        <f t="shared" si="1"/>
        <v>710</v>
      </c>
      <c r="M38" s="175">
        <f t="shared" si="2"/>
        <v>260</v>
      </c>
      <c r="N38" s="175">
        <f t="shared" si="3"/>
        <v>304</v>
      </c>
      <c r="O38" s="175">
        <f t="shared" si="4"/>
        <v>709</v>
      </c>
      <c r="P38" s="175">
        <v>0</v>
      </c>
      <c r="Q38" s="176">
        <f t="shared" si="5"/>
        <v>2270</v>
      </c>
      <c r="R38" s="175">
        <f t="shared" si="6"/>
        <v>591</v>
      </c>
      <c r="S38" s="175">
        <f t="shared" si="7"/>
        <v>1419</v>
      </c>
      <c r="T38" s="175">
        <f t="shared" si="8"/>
        <v>9409</v>
      </c>
    </row>
    <row r="39" spans="1:20" ht="36.75" customHeight="1" x14ac:dyDescent="0.25">
      <c r="A39" s="8">
        <v>30</v>
      </c>
      <c r="B39" s="23" t="s">
        <v>58</v>
      </c>
      <c r="C39" s="14" t="s">
        <v>105</v>
      </c>
      <c r="D39" s="11" t="s">
        <v>148</v>
      </c>
      <c r="E39" s="14" t="s">
        <v>123</v>
      </c>
      <c r="F39" s="11" t="s">
        <v>165</v>
      </c>
      <c r="G39" s="4" t="s">
        <v>298</v>
      </c>
      <c r="H39" s="45">
        <v>44119</v>
      </c>
      <c r="I39" s="54"/>
      <c r="J39" s="180">
        <v>10000</v>
      </c>
      <c r="K39" s="175">
        <f t="shared" si="0"/>
        <v>287</v>
      </c>
      <c r="L39" s="175">
        <f t="shared" si="1"/>
        <v>710</v>
      </c>
      <c r="M39" s="175">
        <f t="shared" si="2"/>
        <v>260</v>
      </c>
      <c r="N39" s="175">
        <f t="shared" si="3"/>
        <v>304</v>
      </c>
      <c r="O39" s="175">
        <f t="shared" si="4"/>
        <v>709</v>
      </c>
      <c r="P39" s="175">
        <v>0</v>
      </c>
      <c r="Q39" s="176">
        <f t="shared" si="5"/>
        <v>2270</v>
      </c>
      <c r="R39" s="175">
        <f t="shared" si="6"/>
        <v>591</v>
      </c>
      <c r="S39" s="175">
        <f t="shared" si="7"/>
        <v>1419</v>
      </c>
      <c r="T39" s="175">
        <f t="shared" si="8"/>
        <v>9409</v>
      </c>
    </row>
    <row r="40" spans="1:20" ht="18.75" customHeight="1" x14ac:dyDescent="0.25">
      <c r="A40" s="69">
        <v>31</v>
      </c>
      <c r="B40" s="25" t="s">
        <v>59</v>
      </c>
      <c r="C40" s="12" t="s">
        <v>106</v>
      </c>
      <c r="D40" s="38" t="s">
        <v>151</v>
      </c>
      <c r="E40" s="12" t="s">
        <v>138</v>
      </c>
      <c r="F40" s="11" t="s">
        <v>165</v>
      </c>
      <c r="G40" s="4" t="s">
        <v>301</v>
      </c>
      <c r="H40" s="45">
        <v>44044</v>
      </c>
      <c r="I40" s="54"/>
      <c r="J40" s="184">
        <v>30000</v>
      </c>
      <c r="K40" s="175">
        <f t="shared" si="0"/>
        <v>861</v>
      </c>
      <c r="L40" s="175">
        <f t="shared" si="1"/>
        <v>2130</v>
      </c>
      <c r="M40" s="175">
        <f t="shared" si="2"/>
        <v>780</v>
      </c>
      <c r="N40" s="175">
        <f t="shared" si="3"/>
        <v>912</v>
      </c>
      <c r="O40" s="175">
        <f t="shared" si="4"/>
        <v>2127</v>
      </c>
      <c r="P40" s="175">
        <v>0</v>
      </c>
      <c r="Q40" s="176">
        <f t="shared" si="5"/>
        <v>6810</v>
      </c>
      <c r="R40" s="175">
        <f t="shared" si="6"/>
        <v>1773</v>
      </c>
      <c r="S40" s="175">
        <f t="shared" si="7"/>
        <v>4257</v>
      </c>
      <c r="T40" s="175">
        <f t="shared" si="8"/>
        <v>28227</v>
      </c>
    </row>
    <row r="41" spans="1:20" x14ac:dyDescent="0.25">
      <c r="A41" s="8">
        <v>32</v>
      </c>
      <c r="B41" s="21" t="s">
        <v>60</v>
      </c>
      <c r="C41" s="18" t="s">
        <v>107</v>
      </c>
      <c r="D41" s="18" t="s">
        <v>153</v>
      </c>
      <c r="E41" s="18" t="s">
        <v>139</v>
      </c>
      <c r="F41" s="11" t="s">
        <v>165</v>
      </c>
      <c r="G41" s="4" t="s">
        <v>300</v>
      </c>
      <c r="H41" s="47">
        <v>44501</v>
      </c>
      <c r="I41" s="54"/>
      <c r="J41" s="141">
        <v>18000</v>
      </c>
      <c r="K41" s="175">
        <f t="shared" si="0"/>
        <v>516.6</v>
      </c>
      <c r="L41" s="175">
        <f t="shared" si="1"/>
        <v>1278</v>
      </c>
      <c r="M41" s="175">
        <f t="shared" si="2"/>
        <v>468</v>
      </c>
      <c r="N41" s="175">
        <f t="shared" si="3"/>
        <v>547.20000000000005</v>
      </c>
      <c r="O41" s="175">
        <f t="shared" si="4"/>
        <v>1276.2</v>
      </c>
      <c r="P41" s="175">
        <v>0</v>
      </c>
      <c r="Q41" s="176">
        <f t="shared" si="5"/>
        <v>4086</v>
      </c>
      <c r="R41" s="175">
        <f t="shared" si="6"/>
        <v>1063.8000000000002</v>
      </c>
      <c r="S41" s="175">
        <f t="shared" si="7"/>
        <v>2554.1999999999998</v>
      </c>
      <c r="T41" s="175">
        <f t="shared" si="8"/>
        <v>16936.2</v>
      </c>
    </row>
    <row r="42" spans="1:20" ht="255" x14ac:dyDescent="0.25">
      <c r="A42" s="8">
        <v>33</v>
      </c>
      <c r="B42" s="21" t="s">
        <v>61</v>
      </c>
      <c r="C42" s="14" t="s">
        <v>108</v>
      </c>
      <c r="D42" s="11" t="s">
        <v>129</v>
      </c>
      <c r="E42" s="14" t="s">
        <v>129</v>
      </c>
      <c r="F42" s="11" t="s">
        <v>165</v>
      </c>
      <c r="G42" s="4" t="s">
        <v>300</v>
      </c>
      <c r="H42" s="45">
        <v>44249</v>
      </c>
      <c r="I42" s="54"/>
      <c r="J42" s="179">
        <v>18000</v>
      </c>
      <c r="K42" s="175">
        <f t="shared" si="0"/>
        <v>516.6</v>
      </c>
      <c r="L42" s="175">
        <f t="shared" si="1"/>
        <v>1278</v>
      </c>
      <c r="M42" s="175">
        <f t="shared" si="2"/>
        <v>468</v>
      </c>
      <c r="N42" s="175">
        <f t="shared" si="3"/>
        <v>547.20000000000005</v>
      </c>
      <c r="O42" s="175">
        <f t="shared" si="4"/>
        <v>1276.2</v>
      </c>
      <c r="P42" s="175">
        <v>0</v>
      </c>
      <c r="Q42" s="176">
        <f t="shared" si="5"/>
        <v>4086</v>
      </c>
      <c r="R42" s="175">
        <f t="shared" si="6"/>
        <v>1063.8000000000002</v>
      </c>
      <c r="S42" s="175">
        <f t="shared" si="7"/>
        <v>2554.1999999999998</v>
      </c>
      <c r="T42" s="175">
        <f t="shared" si="8"/>
        <v>16936.2</v>
      </c>
    </row>
    <row r="43" spans="1:20" ht="20.25" customHeight="1" x14ac:dyDescent="0.25">
      <c r="A43" s="8">
        <v>34</v>
      </c>
      <c r="B43" s="53" t="s">
        <v>62</v>
      </c>
      <c r="C43" s="34" t="s">
        <v>109</v>
      </c>
      <c r="D43" s="36" t="s">
        <v>437</v>
      </c>
      <c r="E43" s="35" t="s">
        <v>141</v>
      </c>
      <c r="F43" s="11" t="s">
        <v>165</v>
      </c>
      <c r="G43" s="4" t="s">
        <v>301</v>
      </c>
      <c r="H43" s="49">
        <v>44044</v>
      </c>
      <c r="I43" s="54"/>
      <c r="J43" s="182">
        <v>30000</v>
      </c>
      <c r="K43" s="175">
        <f t="shared" si="0"/>
        <v>861</v>
      </c>
      <c r="L43" s="175">
        <f t="shared" si="1"/>
        <v>2130</v>
      </c>
      <c r="M43" s="175">
        <f t="shared" si="2"/>
        <v>780</v>
      </c>
      <c r="N43" s="175">
        <f t="shared" si="3"/>
        <v>912</v>
      </c>
      <c r="O43" s="175">
        <f t="shared" si="4"/>
        <v>2127</v>
      </c>
      <c r="P43" s="175">
        <v>0</v>
      </c>
      <c r="Q43" s="176">
        <f t="shared" si="5"/>
        <v>6810</v>
      </c>
      <c r="R43" s="175">
        <f t="shared" si="6"/>
        <v>1773</v>
      </c>
      <c r="S43" s="175">
        <f t="shared" si="7"/>
        <v>4257</v>
      </c>
      <c r="T43" s="175">
        <f t="shared" si="8"/>
        <v>28227</v>
      </c>
    </row>
    <row r="44" spans="1:20" ht="40.5" customHeight="1" x14ac:dyDescent="0.25">
      <c r="A44" s="69">
        <v>35</v>
      </c>
      <c r="B44" s="20" t="s">
        <v>63</v>
      </c>
      <c r="C44" s="33" t="s">
        <v>110</v>
      </c>
      <c r="D44" s="11" t="s">
        <v>162</v>
      </c>
      <c r="E44" s="32" t="s">
        <v>142</v>
      </c>
      <c r="F44" s="11" t="s">
        <v>165</v>
      </c>
      <c r="G44" s="4" t="s">
        <v>298</v>
      </c>
      <c r="H44" s="43">
        <v>44183</v>
      </c>
      <c r="I44" s="54"/>
      <c r="J44" s="178">
        <v>11000</v>
      </c>
      <c r="K44" s="175">
        <f t="shared" si="0"/>
        <v>315.7</v>
      </c>
      <c r="L44" s="175">
        <f t="shared" si="1"/>
        <v>781</v>
      </c>
      <c r="M44" s="175">
        <f t="shared" si="2"/>
        <v>286</v>
      </c>
      <c r="N44" s="175">
        <f t="shared" si="3"/>
        <v>334.4</v>
      </c>
      <c r="O44" s="175">
        <f t="shared" si="4"/>
        <v>779.9</v>
      </c>
      <c r="P44" s="175">
        <v>0</v>
      </c>
      <c r="Q44" s="176">
        <f t="shared" si="5"/>
        <v>2497</v>
      </c>
      <c r="R44" s="175">
        <f t="shared" si="6"/>
        <v>650.09999999999991</v>
      </c>
      <c r="S44" s="175">
        <f t="shared" si="7"/>
        <v>1560.9</v>
      </c>
      <c r="T44" s="175">
        <f t="shared" si="8"/>
        <v>10349.9</v>
      </c>
    </row>
    <row r="45" spans="1:20" ht="35.25" customHeight="1" x14ac:dyDescent="0.25">
      <c r="A45" s="8">
        <v>36</v>
      </c>
      <c r="B45" s="21" t="s">
        <v>370</v>
      </c>
      <c r="C45" s="14" t="s">
        <v>371</v>
      </c>
      <c r="D45" s="11" t="s">
        <v>129</v>
      </c>
      <c r="E45" s="14" t="s">
        <v>129</v>
      </c>
      <c r="F45" s="11" t="s">
        <v>165</v>
      </c>
      <c r="G45" s="4" t="s">
        <v>300</v>
      </c>
      <c r="H45" s="45">
        <v>44208</v>
      </c>
      <c r="I45" s="54"/>
      <c r="J45" s="180">
        <v>18000</v>
      </c>
      <c r="K45" s="175">
        <f t="shared" si="0"/>
        <v>516.6</v>
      </c>
      <c r="L45" s="175">
        <f t="shared" si="1"/>
        <v>1278</v>
      </c>
      <c r="M45" s="175">
        <f t="shared" si="2"/>
        <v>468</v>
      </c>
      <c r="N45" s="175">
        <f t="shared" si="3"/>
        <v>547.20000000000005</v>
      </c>
      <c r="O45" s="175">
        <f t="shared" si="4"/>
        <v>1276.2</v>
      </c>
      <c r="P45" s="175">
        <v>0</v>
      </c>
      <c r="Q45" s="176">
        <f t="shared" si="5"/>
        <v>4086</v>
      </c>
      <c r="R45" s="175">
        <f t="shared" si="6"/>
        <v>1063.8000000000002</v>
      </c>
      <c r="S45" s="175">
        <f t="shared" si="7"/>
        <v>2554.1999999999998</v>
      </c>
      <c r="T45" s="175">
        <f t="shared" si="8"/>
        <v>16936.2</v>
      </c>
    </row>
    <row r="46" spans="1:20" ht="25.5" customHeight="1" x14ac:dyDescent="0.25">
      <c r="A46" s="8">
        <v>37</v>
      </c>
      <c r="B46" s="24" t="s">
        <v>64</v>
      </c>
      <c r="C46" s="19" t="s">
        <v>111</v>
      </c>
      <c r="D46" s="19" t="s">
        <v>156</v>
      </c>
      <c r="E46" s="19" t="s">
        <v>137</v>
      </c>
      <c r="F46" s="11" t="s">
        <v>165</v>
      </c>
      <c r="G46" s="4" t="s">
        <v>300</v>
      </c>
      <c r="H46" s="43">
        <v>44308</v>
      </c>
      <c r="I46" s="54"/>
      <c r="J46" s="178">
        <v>18000</v>
      </c>
      <c r="K46" s="175">
        <f t="shared" si="0"/>
        <v>516.6</v>
      </c>
      <c r="L46" s="175">
        <f t="shared" si="1"/>
        <v>1278</v>
      </c>
      <c r="M46" s="175">
        <f t="shared" si="2"/>
        <v>468</v>
      </c>
      <c r="N46" s="175">
        <f t="shared" si="3"/>
        <v>547.20000000000005</v>
      </c>
      <c r="O46" s="175">
        <f t="shared" si="4"/>
        <v>1276.2</v>
      </c>
      <c r="P46" s="175">
        <v>0</v>
      </c>
      <c r="Q46" s="176">
        <f t="shared" si="5"/>
        <v>4086</v>
      </c>
      <c r="R46" s="175">
        <f t="shared" si="6"/>
        <v>1063.8000000000002</v>
      </c>
      <c r="S46" s="175">
        <f t="shared" si="7"/>
        <v>2554.1999999999998</v>
      </c>
      <c r="T46" s="175">
        <f>J46-R46</f>
        <v>16936.2</v>
      </c>
    </row>
    <row r="47" spans="1:20" ht="18" customHeight="1" x14ac:dyDescent="0.25">
      <c r="A47" s="8">
        <v>38</v>
      </c>
      <c r="B47" s="21" t="s">
        <v>261</v>
      </c>
      <c r="C47" s="21" t="s">
        <v>262</v>
      </c>
      <c r="D47" s="21" t="s">
        <v>156</v>
      </c>
      <c r="E47" s="21" t="s">
        <v>137</v>
      </c>
      <c r="F47" s="21" t="s">
        <v>165</v>
      </c>
      <c r="G47" s="4" t="s">
        <v>300</v>
      </c>
      <c r="H47" s="45">
        <v>44621</v>
      </c>
      <c r="I47" s="54"/>
      <c r="J47" s="179">
        <v>10000</v>
      </c>
      <c r="K47" s="175">
        <f t="shared" si="0"/>
        <v>287</v>
      </c>
      <c r="L47" s="175">
        <f t="shared" si="1"/>
        <v>710</v>
      </c>
      <c r="M47" s="175">
        <f t="shared" si="2"/>
        <v>260</v>
      </c>
      <c r="N47" s="175">
        <f t="shared" si="3"/>
        <v>304</v>
      </c>
      <c r="O47" s="175">
        <f t="shared" si="4"/>
        <v>709</v>
      </c>
      <c r="P47" s="175">
        <v>0</v>
      </c>
      <c r="Q47" s="176">
        <f t="shared" si="5"/>
        <v>2270</v>
      </c>
      <c r="R47" s="175">
        <f t="shared" si="6"/>
        <v>591</v>
      </c>
      <c r="S47" s="175">
        <f t="shared" si="7"/>
        <v>1419</v>
      </c>
      <c r="T47" s="175">
        <f>J47-R47</f>
        <v>9409</v>
      </c>
    </row>
    <row r="48" spans="1:20" ht="29.25" customHeight="1" x14ac:dyDescent="0.25">
      <c r="A48" s="69">
        <v>39</v>
      </c>
      <c r="B48" s="10" t="s">
        <v>66</v>
      </c>
      <c r="C48" s="17" t="s">
        <v>112</v>
      </c>
      <c r="D48" s="11" t="s">
        <v>129</v>
      </c>
      <c r="E48" s="14" t="s">
        <v>129</v>
      </c>
      <c r="F48" s="11" t="s">
        <v>165</v>
      </c>
      <c r="G48" s="4" t="s">
        <v>300</v>
      </c>
      <c r="H48" s="45">
        <v>44201</v>
      </c>
      <c r="I48" s="54"/>
      <c r="J48" s="180">
        <v>18000</v>
      </c>
      <c r="K48" s="175">
        <f t="shared" si="0"/>
        <v>516.6</v>
      </c>
      <c r="L48" s="175">
        <f t="shared" si="1"/>
        <v>1278</v>
      </c>
      <c r="M48" s="175">
        <f t="shared" si="2"/>
        <v>468</v>
      </c>
      <c r="N48" s="175">
        <f t="shared" si="3"/>
        <v>547.20000000000005</v>
      </c>
      <c r="O48" s="175">
        <f t="shared" si="4"/>
        <v>1276.2</v>
      </c>
      <c r="P48" s="175">
        <v>0</v>
      </c>
      <c r="Q48" s="176">
        <f t="shared" si="5"/>
        <v>4086</v>
      </c>
      <c r="R48" s="175">
        <f t="shared" si="6"/>
        <v>1063.8000000000002</v>
      </c>
      <c r="S48" s="175">
        <f t="shared" si="7"/>
        <v>2554.1999999999998</v>
      </c>
      <c r="T48" s="175">
        <f>J48-R48</f>
        <v>16936.2</v>
      </c>
    </row>
    <row r="49" spans="1:27" ht="24.75" customHeight="1" x14ac:dyDescent="0.25">
      <c r="A49" s="8">
        <v>40</v>
      </c>
      <c r="B49" s="21" t="s">
        <v>67</v>
      </c>
      <c r="C49" s="14" t="s">
        <v>113</v>
      </c>
      <c r="D49" s="11" t="s">
        <v>163</v>
      </c>
      <c r="E49" s="14" t="s">
        <v>144</v>
      </c>
      <c r="F49" s="11" t="s">
        <v>165</v>
      </c>
      <c r="G49" s="4" t="s">
        <v>301</v>
      </c>
      <c r="H49" s="45">
        <v>44445</v>
      </c>
      <c r="I49" s="54"/>
      <c r="J49" s="178">
        <v>35000</v>
      </c>
      <c r="K49" s="175">
        <f t="shared" si="0"/>
        <v>1004.5</v>
      </c>
      <c r="L49" s="175">
        <f t="shared" si="1"/>
        <v>2485</v>
      </c>
      <c r="M49" s="175">
        <f t="shared" si="2"/>
        <v>910</v>
      </c>
      <c r="N49" s="175">
        <f t="shared" si="3"/>
        <v>1064</v>
      </c>
      <c r="O49" s="175">
        <f t="shared" si="4"/>
        <v>2481.5</v>
      </c>
      <c r="P49" s="175">
        <v>0</v>
      </c>
      <c r="Q49" s="176">
        <f t="shared" si="5"/>
        <v>7945</v>
      </c>
      <c r="R49" s="175">
        <f t="shared" si="6"/>
        <v>2068.5</v>
      </c>
      <c r="S49" s="175">
        <f t="shared" si="7"/>
        <v>4966.5</v>
      </c>
      <c r="T49" s="175">
        <f>J49-R49</f>
        <v>32931.5</v>
      </c>
    </row>
    <row r="50" spans="1:27" ht="32.25" customHeight="1" x14ac:dyDescent="0.25">
      <c r="A50" s="8">
        <v>41</v>
      </c>
      <c r="B50" s="21" t="s">
        <v>68</v>
      </c>
      <c r="C50" s="17" t="s">
        <v>114</v>
      </c>
      <c r="D50" s="11" t="s">
        <v>150</v>
      </c>
      <c r="E50" s="14" t="s">
        <v>131</v>
      </c>
      <c r="F50" s="11" t="s">
        <v>165</v>
      </c>
      <c r="G50" s="4" t="s">
        <v>298</v>
      </c>
      <c r="H50" s="47">
        <v>44228</v>
      </c>
      <c r="I50" s="54"/>
      <c r="J50" s="178">
        <v>17000</v>
      </c>
      <c r="K50" s="175">
        <f t="shared" si="0"/>
        <v>487.9</v>
      </c>
      <c r="L50" s="175">
        <f t="shared" si="1"/>
        <v>1207</v>
      </c>
      <c r="M50" s="175">
        <f t="shared" si="2"/>
        <v>442</v>
      </c>
      <c r="N50" s="175">
        <f t="shared" si="3"/>
        <v>516.79999999999995</v>
      </c>
      <c r="O50" s="175">
        <f t="shared" si="4"/>
        <v>1205.3</v>
      </c>
      <c r="P50" s="175">
        <v>0</v>
      </c>
      <c r="Q50" s="176">
        <f t="shared" si="5"/>
        <v>3859</v>
      </c>
      <c r="R50" s="175">
        <f t="shared" si="6"/>
        <v>1004.6999999999999</v>
      </c>
      <c r="S50" s="175">
        <f t="shared" si="7"/>
        <v>2412.3000000000002</v>
      </c>
      <c r="T50" s="175">
        <f>J50-R50</f>
        <v>15995.3</v>
      </c>
    </row>
    <row r="51" spans="1:27" ht="37.5" customHeight="1" x14ac:dyDescent="0.25">
      <c r="A51" s="8">
        <v>42</v>
      </c>
      <c r="B51" s="13" t="s">
        <v>69</v>
      </c>
      <c r="C51" s="30" t="s">
        <v>115</v>
      </c>
      <c r="D51" s="36" t="s">
        <v>155</v>
      </c>
      <c r="E51" s="35" t="s">
        <v>130</v>
      </c>
      <c r="F51" s="11" t="s">
        <v>165</v>
      </c>
      <c r="G51" s="4" t="s">
        <v>299</v>
      </c>
      <c r="H51" s="43">
        <v>44044</v>
      </c>
      <c r="I51" s="54"/>
      <c r="J51" s="183">
        <v>15000</v>
      </c>
      <c r="K51" s="175">
        <f t="shared" si="0"/>
        <v>430.5</v>
      </c>
      <c r="L51" s="175">
        <f t="shared" si="1"/>
        <v>1065</v>
      </c>
      <c r="M51" s="175">
        <f t="shared" si="2"/>
        <v>390</v>
      </c>
      <c r="N51" s="175">
        <f t="shared" si="3"/>
        <v>456</v>
      </c>
      <c r="O51" s="175">
        <f t="shared" si="4"/>
        <v>1063.5</v>
      </c>
      <c r="P51" s="175">
        <v>0</v>
      </c>
      <c r="Q51" s="176">
        <f t="shared" si="5"/>
        <v>3405</v>
      </c>
      <c r="R51" s="175">
        <f t="shared" si="6"/>
        <v>886.5</v>
      </c>
      <c r="S51" s="175">
        <f t="shared" si="7"/>
        <v>2128.5</v>
      </c>
      <c r="T51" s="175">
        <f>J51-R51</f>
        <v>14113.5</v>
      </c>
    </row>
    <row r="52" spans="1:27" ht="35.25" customHeight="1" x14ac:dyDescent="0.25">
      <c r="A52" s="69">
        <v>43</v>
      </c>
      <c r="B52" s="13" t="s">
        <v>70</v>
      </c>
      <c r="C52" s="30" t="s">
        <v>116</v>
      </c>
      <c r="D52" s="36" t="s">
        <v>155</v>
      </c>
      <c r="E52" s="35" t="s">
        <v>130</v>
      </c>
      <c r="F52" s="11" t="s">
        <v>165</v>
      </c>
      <c r="G52" s="4" t="s">
        <v>299</v>
      </c>
      <c r="H52" s="43">
        <v>44044</v>
      </c>
      <c r="I52" s="54"/>
      <c r="J52" s="185">
        <v>15000</v>
      </c>
      <c r="K52" s="175">
        <f t="shared" si="0"/>
        <v>430.5</v>
      </c>
      <c r="L52" s="175">
        <f t="shared" si="1"/>
        <v>1065</v>
      </c>
      <c r="M52" s="175">
        <f t="shared" si="2"/>
        <v>390</v>
      </c>
      <c r="N52" s="175">
        <f t="shared" si="3"/>
        <v>456</v>
      </c>
      <c r="O52" s="175">
        <f t="shared" si="4"/>
        <v>1063.5</v>
      </c>
      <c r="P52" s="175">
        <v>0</v>
      </c>
      <c r="Q52" s="176">
        <f t="shared" si="5"/>
        <v>3405</v>
      </c>
      <c r="R52" s="175">
        <f t="shared" si="6"/>
        <v>886.5</v>
      </c>
      <c r="S52" s="175">
        <f t="shared" si="7"/>
        <v>2128.5</v>
      </c>
      <c r="T52" s="175">
        <f>J52-R52</f>
        <v>14113.5</v>
      </c>
    </row>
    <row r="53" spans="1:27" ht="38.25" customHeight="1" x14ac:dyDescent="0.25">
      <c r="A53" s="8">
        <v>44</v>
      </c>
      <c r="B53" s="13" t="s">
        <v>170</v>
      </c>
      <c r="C53" s="13" t="s">
        <v>171</v>
      </c>
      <c r="D53" s="13" t="s">
        <v>179</v>
      </c>
      <c r="E53" s="13" t="s">
        <v>436</v>
      </c>
      <c r="F53" s="13" t="s">
        <v>165</v>
      </c>
      <c r="G53" s="4" t="s">
        <v>301</v>
      </c>
      <c r="H53" s="43">
        <v>44228</v>
      </c>
      <c r="I53" s="54"/>
      <c r="J53" s="185">
        <v>30000</v>
      </c>
      <c r="K53" s="175">
        <f t="shared" si="0"/>
        <v>861</v>
      </c>
      <c r="L53" s="175">
        <f t="shared" si="1"/>
        <v>2130</v>
      </c>
      <c r="M53" s="175">
        <f t="shared" si="2"/>
        <v>780</v>
      </c>
      <c r="N53" s="175">
        <f t="shared" si="3"/>
        <v>912</v>
      </c>
      <c r="O53" s="175">
        <f t="shared" si="4"/>
        <v>2127</v>
      </c>
      <c r="P53" s="175">
        <v>0</v>
      </c>
      <c r="Q53" s="176">
        <f t="shared" si="5"/>
        <v>6810</v>
      </c>
      <c r="R53" s="175">
        <f t="shared" si="6"/>
        <v>1773</v>
      </c>
      <c r="S53" s="175">
        <f t="shared" si="7"/>
        <v>4257</v>
      </c>
      <c r="T53" s="175">
        <f>J53-R53</f>
        <v>28227</v>
      </c>
      <c r="AA53" s="50"/>
    </row>
    <row r="54" spans="1:27" ht="32.25" customHeight="1" x14ac:dyDescent="0.25">
      <c r="A54" s="8">
        <v>45</v>
      </c>
      <c r="B54" s="12" t="s">
        <v>71</v>
      </c>
      <c r="C54" s="29" t="s">
        <v>117</v>
      </c>
      <c r="D54" s="29" t="s">
        <v>148</v>
      </c>
      <c r="E54" s="29" t="s">
        <v>123</v>
      </c>
      <c r="F54" s="11" t="s">
        <v>165</v>
      </c>
      <c r="G54" s="4" t="s">
        <v>298</v>
      </c>
      <c r="H54" s="43">
        <v>44264</v>
      </c>
      <c r="I54" s="54"/>
      <c r="J54" s="180">
        <v>10000</v>
      </c>
      <c r="K54" s="175">
        <f t="shared" si="0"/>
        <v>287</v>
      </c>
      <c r="L54" s="175">
        <f t="shared" si="1"/>
        <v>710</v>
      </c>
      <c r="M54" s="175">
        <f t="shared" si="2"/>
        <v>260</v>
      </c>
      <c r="N54" s="175">
        <f t="shared" si="3"/>
        <v>304</v>
      </c>
      <c r="O54" s="175">
        <f t="shared" si="4"/>
        <v>709</v>
      </c>
      <c r="P54" s="175">
        <v>0</v>
      </c>
      <c r="Q54" s="176">
        <f t="shared" si="5"/>
        <v>2270</v>
      </c>
      <c r="R54" s="175">
        <f t="shared" si="6"/>
        <v>591</v>
      </c>
      <c r="S54" s="175">
        <f t="shared" si="7"/>
        <v>1419</v>
      </c>
      <c r="T54" s="175">
        <f>J54-R54</f>
        <v>9409</v>
      </c>
    </row>
    <row r="55" spans="1:27" ht="29.25" customHeight="1" x14ac:dyDescent="0.25">
      <c r="A55" s="8">
        <v>46</v>
      </c>
      <c r="B55" s="12" t="s">
        <v>376</v>
      </c>
      <c r="C55" s="12" t="s">
        <v>377</v>
      </c>
      <c r="D55" s="12" t="s">
        <v>148</v>
      </c>
      <c r="E55" s="12" t="s">
        <v>378</v>
      </c>
      <c r="F55" s="12" t="s">
        <v>165</v>
      </c>
      <c r="G55" s="4" t="s">
        <v>298</v>
      </c>
      <c r="H55" s="43">
        <v>44805</v>
      </c>
      <c r="I55" s="51"/>
      <c r="J55" s="180">
        <v>10000</v>
      </c>
      <c r="K55" s="175">
        <f t="shared" si="0"/>
        <v>287</v>
      </c>
      <c r="L55" s="175">
        <f t="shared" si="1"/>
        <v>710</v>
      </c>
      <c r="M55" s="175">
        <f t="shared" si="2"/>
        <v>260</v>
      </c>
      <c r="N55" s="175">
        <f t="shared" si="3"/>
        <v>304</v>
      </c>
      <c r="O55" s="175">
        <f t="shared" si="4"/>
        <v>709</v>
      </c>
      <c r="P55" s="175">
        <v>0</v>
      </c>
      <c r="Q55" s="176">
        <f t="shared" si="5"/>
        <v>2270</v>
      </c>
      <c r="R55" s="175">
        <f t="shared" si="6"/>
        <v>591</v>
      </c>
      <c r="S55" s="175">
        <f t="shared" si="7"/>
        <v>1419</v>
      </c>
      <c r="T55" s="175">
        <f>J55-R55</f>
        <v>9409</v>
      </c>
    </row>
    <row r="56" spans="1:27" x14ac:dyDescent="0.25">
      <c r="A56" s="69">
        <v>47</v>
      </c>
      <c r="B56" s="21" t="s">
        <v>72</v>
      </c>
      <c r="C56" s="18" t="s">
        <v>305</v>
      </c>
      <c r="D56" s="18" t="s">
        <v>156</v>
      </c>
      <c r="E56" s="18" t="s">
        <v>145</v>
      </c>
      <c r="F56" s="11" t="s">
        <v>165</v>
      </c>
      <c r="G56" s="4" t="s">
        <v>300</v>
      </c>
      <c r="H56" s="43">
        <v>44280</v>
      </c>
      <c r="I56" s="54"/>
      <c r="J56" s="180">
        <v>18000</v>
      </c>
      <c r="K56" s="175">
        <f t="shared" si="0"/>
        <v>516.6</v>
      </c>
      <c r="L56" s="175">
        <f t="shared" si="1"/>
        <v>1278</v>
      </c>
      <c r="M56" s="175">
        <f t="shared" si="2"/>
        <v>468</v>
      </c>
      <c r="N56" s="175">
        <f t="shared" si="3"/>
        <v>547.20000000000005</v>
      </c>
      <c r="O56" s="175">
        <f t="shared" si="4"/>
        <v>1276.2</v>
      </c>
      <c r="P56" s="175">
        <v>0</v>
      </c>
      <c r="Q56" s="176">
        <f t="shared" si="5"/>
        <v>4086</v>
      </c>
      <c r="R56" s="175">
        <f t="shared" si="6"/>
        <v>1063.8000000000002</v>
      </c>
      <c r="S56" s="175">
        <f t="shared" si="7"/>
        <v>2554.1999999999998</v>
      </c>
      <c r="T56" s="175">
        <f>J56-R56</f>
        <v>16936.2</v>
      </c>
    </row>
    <row r="57" spans="1:27" ht="19.5" customHeight="1" x14ac:dyDescent="0.25">
      <c r="A57" s="8">
        <v>48</v>
      </c>
      <c r="B57" s="21" t="s">
        <v>335</v>
      </c>
      <c r="C57" s="18" t="s">
        <v>336</v>
      </c>
      <c r="D57" s="18" t="s">
        <v>148</v>
      </c>
      <c r="E57" s="18" t="s">
        <v>123</v>
      </c>
      <c r="F57" s="11" t="s">
        <v>165</v>
      </c>
      <c r="G57" s="4" t="s">
        <v>298</v>
      </c>
      <c r="H57" s="43">
        <v>44714</v>
      </c>
      <c r="I57" s="54"/>
      <c r="J57" s="180">
        <v>10000</v>
      </c>
      <c r="K57" s="175">
        <f t="shared" si="0"/>
        <v>287</v>
      </c>
      <c r="L57" s="175">
        <f t="shared" si="1"/>
        <v>710</v>
      </c>
      <c r="M57" s="175">
        <f t="shared" si="2"/>
        <v>260</v>
      </c>
      <c r="N57" s="175">
        <f t="shared" si="3"/>
        <v>304</v>
      </c>
      <c r="O57" s="175">
        <f t="shared" si="4"/>
        <v>709</v>
      </c>
      <c r="P57" s="175">
        <v>0</v>
      </c>
      <c r="Q57" s="176">
        <f t="shared" si="5"/>
        <v>2270</v>
      </c>
      <c r="R57" s="175">
        <f t="shared" si="6"/>
        <v>591</v>
      </c>
      <c r="S57" s="175">
        <f t="shared" si="7"/>
        <v>1419</v>
      </c>
      <c r="T57" s="175">
        <f>J57-R57</f>
        <v>9409</v>
      </c>
    </row>
    <row r="58" spans="1:27" ht="24.75" customHeight="1" x14ac:dyDescent="0.25">
      <c r="A58" s="8">
        <v>49</v>
      </c>
      <c r="B58" s="11" t="s">
        <v>73</v>
      </c>
      <c r="C58" s="11" t="s">
        <v>118</v>
      </c>
      <c r="D58" s="9" t="s">
        <v>161</v>
      </c>
      <c r="E58" s="11" t="s">
        <v>140</v>
      </c>
      <c r="F58" s="11" t="s">
        <v>165</v>
      </c>
      <c r="G58" s="4" t="s">
        <v>300</v>
      </c>
      <c r="H58" s="39">
        <v>42019</v>
      </c>
      <c r="I58" s="54"/>
      <c r="J58" s="186">
        <v>12000</v>
      </c>
      <c r="K58" s="175">
        <f t="shared" si="0"/>
        <v>344.4</v>
      </c>
      <c r="L58" s="175">
        <f t="shared" si="1"/>
        <v>852</v>
      </c>
      <c r="M58" s="175">
        <f t="shared" si="2"/>
        <v>312</v>
      </c>
      <c r="N58" s="175">
        <f t="shared" si="3"/>
        <v>364.8</v>
      </c>
      <c r="O58" s="175">
        <f t="shared" si="4"/>
        <v>850.8</v>
      </c>
      <c r="P58" s="175">
        <v>0</v>
      </c>
      <c r="Q58" s="176">
        <f t="shared" si="5"/>
        <v>2724</v>
      </c>
      <c r="R58" s="175">
        <f t="shared" si="6"/>
        <v>709.2</v>
      </c>
      <c r="S58" s="175">
        <f t="shared" si="7"/>
        <v>1702.8</v>
      </c>
      <c r="T58" s="175">
        <f>J58-R58</f>
        <v>11290.8</v>
      </c>
    </row>
    <row r="59" spans="1:27" ht="35.25" customHeight="1" x14ac:dyDescent="0.25">
      <c r="A59" s="8">
        <v>50</v>
      </c>
      <c r="B59" s="25" t="s">
        <v>74</v>
      </c>
      <c r="C59" s="14" t="s">
        <v>119</v>
      </c>
      <c r="D59" s="11" t="s">
        <v>148</v>
      </c>
      <c r="E59" s="14" t="s">
        <v>146</v>
      </c>
      <c r="F59" s="11" t="s">
        <v>165</v>
      </c>
      <c r="G59" s="4" t="s">
        <v>300</v>
      </c>
      <c r="H59" s="45">
        <v>44136</v>
      </c>
      <c r="I59" s="54"/>
      <c r="J59" s="187">
        <v>25000</v>
      </c>
      <c r="K59" s="175">
        <f t="shared" si="0"/>
        <v>717.5</v>
      </c>
      <c r="L59" s="175">
        <f t="shared" si="1"/>
        <v>1775</v>
      </c>
      <c r="M59" s="175">
        <f t="shared" si="2"/>
        <v>650</v>
      </c>
      <c r="N59" s="175">
        <f t="shared" si="3"/>
        <v>760</v>
      </c>
      <c r="O59" s="175">
        <f t="shared" si="4"/>
        <v>1772.5</v>
      </c>
      <c r="P59" s="175">
        <v>0</v>
      </c>
      <c r="Q59" s="176">
        <f t="shared" si="5"/>
        <v>5675</v>
      </c>
      <c r="R59" s="175">
        <f t="shared" si="6"/>
        <v>1477.5</v>
      </c>
      <c r="S59" s="175">
        <f t="shared" si="7"/>
        <v>3547.5</v>
      </c>
      <c r="T59" s="175">
        <f>J59-R59</f>
        <v>23522.5</v>
      </c>
    </row>
    <row r="60" spans="1:27" ht="18.75" customHeight="1" x14ac:dyDescent="0.25">
      <c r="A60" s="69">
        <v>51</v>
      </c>
      <c r="B60" s="26" t="s">
        <v>75</v>
      </c>
      <c r="C60" s="22" t="s">
        <v>120</v>
      </c>
      <c r="D60" s="38" t="s">
        <v>164</v>
      </c>
      <c r="E60" s="12" t="s">
        <v>147</v>
      </c>
      <c r="F60" s="11" t="s">
        <v>165</v>
      </c>
      <c r="G60" s="4" t="s">
        <v>300</v>
      </c>
      <c r="H60" s="45">
        <v>44265</v>
      </c>
      <c r="I60" s="54"/>
      <c r="J60" s="188">
        <v>10000</v>
      </c>
      <c r="K60" s="175">
        <f t="shared" si="0"/>
        <v>287</v>
      </c>
      <c r="L60" s="175">
        <f t="shared" si="1"/>
        <v>710</v>
      </c>
      <c r="M60" s="175">
        <f t="shared" si="2"/>
        <v>260</v>
      </c>
      <c r="N60" s="175">
        <f t="shared" si="3"/>
        <v>304</v>
      </c>
      <c r="O60" s="175">
        <f t="shared" si="4"/>
        <v>709</v>
      </c>
      <c r="P60" s="175">
        <v>0</v>
      </c>
      <c r="Q60" s="176">
        <f t="shared" si="5"/>
        <v>2270</v>
      </c>
      <c r="R60" s="175">
        <f t="shared" si="6"/>
        <v>591</v>
      </c>
      <c r="S60" s="175">
        <f t="shared" si="7"/>
        <v>1419</v>
      </c>
      <c r="T60" s="175">
        <f>J60-R60</f>
        <v>9409</v>
      </c>
    </row>
    <row r="61" spans="1:27" ht="17.25" customHeight="1" x14ac:dyDescent="0.25">
      <c r="A61" s="8">
        <v>52</v>
      </c>
      <c r="B61" s="12" t="s">
        <v>76</v>
      </c>
      <c r="C61" s="25" t="s">
        <v>121</v>
      </c>
      <c r="D61" s="36" t="s">
        <v>157</v>
      </c>
      <c r="E61" s="35" t="s">
        <v>141</v>
      </c>
      <c r="F61" s="11" t="s">
        <v>165</v>
      </c>
      <c r="G61" s="4" t="s">
        <v>301</v>
      </c>
      <c r="H61" s="43">
        <v>44044</v>
      </c>
      <c r="I61" s="54"/>
      <c r="J61" s="189">
        <v>30000</v>
      </c>
      <c r="K61" s="175">
        <f t="shared" si="0"/>
        <v>861</v>
      </c>
      <c r="L61" s="175">
        <f t="shared" si="1"/>
        <v>2130</v>
      </c>
      <c r="M61" s="175">
        <f t="shared" si="2"/>
        <v>780</v>
      </c>
      <c r="N61" s="175">
        <f>(J61*3.04)/100</f>
        <v>912</v>
      </c>
      <c r="O61" s="175">
        <f t="shared" si="4"/>
        <v>2127</v>
      </c>
      <c r="P61" s="175">
        <v>0</v>
      </c>
      <c r="Q61" s="176">
        <f t="shared" si="5"/>
        <v>6810</v>
      </c>
      <c r="R61" s="175">
        <f t="shared" si="6"/>
        <v>1773</v>
      </c>
      <c r="S61" s="175">
        <f t="shared" si="7"/>
        <v>4257</v>
      </c>
      <c r="T61" s="175">
        <f>J61-R61</f>
        <v>28227</v>
      </c>
    </row>
    <row r="62" spans="1:27" ht="30" customHeight="1" x14ac:dyDescent="0.25">
      <c r="A62" s="8">
        <v>53</v>
      </c>
      <c r="B62" s="10" t="s">
        <v>77</v>
      </c>
      <c r="C62" s="14" t="s">
        <v>122</v>
      </c>
      <c r="D62" s="11" t="s">
        <v>148</v>
      </c>
      <c r="E62" s="14" t="s">
        <v>123</v>
      </c>
      <c r="F62" s="11" t="s">
        <v>165</v>
      </c>
      <c r="G62" s="4" t="s">
        <v>298</v>
      </c>
      <c r="H62" s="45">
        <v>44137</v>
      </c>
      <c r="I62" s="54"/>
      <c r="J62" s="187">
        <v>10000</v>
      </c>
      <c r="K62" s="175">
        <f t="shared" si="0"/>
        <v>287</v>
      </c>
      <c r="L62" s="175">
        <f t="shared" si="1"/>
        <v>710</v>
      </c>
      <c r="M62" s="175">
        <f t="shared" si="2"/>
        <v>260</v>
      </c>
      <c r="N62" s="175">
        <f t="shared" si="3"/>
        <v>304</v>
      </c>
      <c r="O62" s="175">
        <f t="shared" si="4"/>
        <v>709</v>
      </c>
      <c r="P62" s="175">
        <v>0</v>
      </c>
      <c r="Q62" s="176">
        <f t="shared" si="5"/>
        <v>2270</v>
      </c>
      <c r="R62" s="175">
        <f t="shared" si="6"/>
        <v>591</v>
      </c>
      <c r="S62" s="175">
        <f t="shared" si="7"/>
        <v>1419</v>
      </c>
      <c r="T62" s="175">
        <f>J62-R62</f>
        <v>9409</v>
      </c>
    </row>
    <row r="63" spans="1:27" ht="21.75" customHeight="1" x14ac:dyDescent="0.25">
      <c r="A63" s="8">
        <v>54</v>
      </c>
      <c r="B63" s="10" t="s">
        <v>234</v>
      </c>
      <c r="C63" s="10" t="s">
        <v>235</v>
      </c>
      <c r="D63" s="10" t="s">
        <v>160</v>
      </c>
      <c r="E63" s="10" t="s">
        <v>137</v>
      </c>
      <c r="F63" s="10" t="s">
        <v>165</v>
      </c>
      <c r="G63" s="4" t="s">
        <v>300</v>
      </c>
      <c r="H63" s="45">
        <v>44517</v>
      </c>
      <c r="I63" s="54"/>
      <c r="J63" s="187">
        <v>18000</v>
      </c>
      <c r="K63" s="175">
        <f t="shared" si="0"/>
        <v>516.6</v>
      </c>
      <c r="L63" s="175">
        <f t="shared" si="1"/>
        <v>1278</v>
      </c>
      <c r="M63" s="175">
        <f t="shared" si="2"/>
        <v>468</v>
      </c>
      <c r="N63" s="175">
        <f t="shared" si="3"/>
        <v>547.20000000000005</v>
      </c>
      <c r="O63" s="175">
        <f t="shared" si="4"/>
        <v>1276.2</v>
      </c>
      <c r="P63" s="175">
        <v>0</v>
      </c>
      <c r="Q63" s="176">
        <f t="shared" si="5"/>
        <v>4086</v>
      </c>
      <c r="R63" s="175">
        <f t="shared" si="6"/>
        <v>1063.8000000000002</v>
      </c>
      <c r="S63" s="175">
        <f t="shared" si="7"/>
        <v>2554.1999999999998</v>
      </c>
      <c r="T63" s="175">
        <f>J63-R63</f>
        <v>16936.2</v>
      </c>
    </row>
    <row r="64" spans="1:27" ht="34.5" customHeight="1" x14ac:dyDescent="0.25">
      <c r="A64" s="69">
        <v>55</v>
      </c>
      <c r="B64" s="10" t="s">
        <v>333</v>
      </c>
      <c r="C64" s="10" t="s">
        <v>334</v>
      </c>
      <c r="D64" s="26" t="s">
        <v>156</v>
      </c>
      <c r="E64" s="10" t="s">
        <v>421</v>
      </c>
      <c r="F64" s="26" t="s">
        <v>165</v>
      </c>
      <c r="G64" s="67" t="s">
        <v>301</v>
      </c>
      <c r="H64" s="48">
        <v>44684</v>
      </c>
      <c r="I64" s="68"/>
      <c r="J64" s="190">
        <v>30000</v>
      </c>
      <c r="K64" s="175">
        <f t="shared" si="0"/>
        <v>861</v>
      </c>
      <c r="L64" s="175">
        <f t="shared" si="1"/>
        <v>2130</v>
      </c>
      <c r="M64" s="175">
        <f t="shared" si="2"/>
        <v>780</v>
      </c>
      <c r="N64" s="175">
        <f t="shared" si="3"/>
        <v>912</v>
      </c>
      <c r="O64" s="175">
        <f t="shared" si="4"/>
        <v>2127</v>
      </c>
      <c r="P64" s="175">
        <v>0</v>
      </c>
      <c r="Q64" s="176">
        <f t="shared" si="5"/>
        <v>6810</v>
      </c>
      <c r="R64" s="175">
        <f t="shared" si="6"/>
        <v>1773</v>
      </c>
      <c r="S64" s="175">
        <f t="shared" si="7"/>
        <v>4257</v>
      </c>
      <c r="T64" s="175">
        <f>J64-R64</f>
        <v>28227</v>
      </c>
    </row>
    <row r="65" spans="1:22" ht="27" customHeight="1" x14ac:dyDescent="0.25">
      <c r="A65" s="8">
        <v>56</v>
      </c>
      <c r="B65" s="10" t="s">
        <v>282</v>
      </c>
      <c r="C65" s="10" t="s">
        <v>283</v>
      </c>
      <c r="D65" s="26" t="s">
        <v>156</v>
      </c>
      <c r="E65" s="10" t="s">
        <v>137</v>
      </c>
      <c r="F65" s="26" t="s">
        <v>165</v>
      </c>
      <c r="G65" s="67" t="s">
        <v>300</v>
      </c>
      <c r="H65" s="48">
        <v>44593</v>
      </c>
      <c r="I65" s="68"/>
      <c r="J65" s="189">
        <v>18000</v>
      </c>
      <c r="K65" s="175">
        <f t="shared" si="0"/>
        <v>516.6</v>
      </c>
      <c r="L65" s="175">
        <f t="shared" si="1"/>
        <v>1278</v>
      </c>
      <c r="M65" s="175">
        <f t="shared" si="2"/>
        <v>468</v>
      </c>
      <c r="N65" s="175">
        <f t="shared" si="3"/>
        <v>547.20000000000005</v>
      </c>
      <c r="O65" s="175">
        <f t="shared" si="4"/>
        <v>1276.2</v>
      </c>
      <c r="P65" s="175">
        <v>0</v>
      </c>
      <c r="Q65" s="176">
        <f t="shared" si="5"/>
        <v>4086</v>
      </c>
      <c r="R65" s="175">
        <f t="shared" si="6"/>
        <v>1063.8000000000002</v>
      </c>
      <c r="S65" s="175">
        <f t="shared" si="7"/>
        <v>2554.1999999999998</v>
      </c>
      <c r="T65" s="175">
        <f>J65-R65</f>
        <v>16936.2</v>
      </c>
    </row>
    <row r="66" spans="1:22" ht="24" customHeight="1" x14ac:dyDescent="0.25">
      <c r="A66" s="8">
        <v>57</v>
      </c>
      <c r="B66" s="10" t="s">
        <v>242</v>
      </c>
      <c r="C66" s="10" t="s">
        <v>243</v>
      </c>
      <c r="D66" s="26" t="s">
        <v>153</v>
      </c>
      <c r="E66" s="10" t="s">
        <v>248</v>
      </c>
      <c r="F66" s="26" t="s">
        <v>165</v>
      </c>
      <c r="G66" s="67" t="s">
        <v>300</v>
      </c>
      <c r="H66" s="48">
        <v>44519</v>
      </c>
      <c r="I66" s="68"/>
      <c r="J66" s="189">
        <v>18000</v>
      </c>
      <c r="K66" s="175">
        <f t="shared" si="0"/>
        <v>516.6</v>
      </c>
      <c r="L66" s="175">
        <f t="shared" si="1"/>
        <v>1278</v>
      </c>
      <c r="M66" s="175">
        <f t="shared" si="2"/>
        <v>468</v>
      </c>
      <c r="N66" s="175">
        <f t="shared" si="3"/>
        <v>547.20000000000005</v>
      </c>
      <c r="O66" s="175">
        <f t="shared" si="4"/>
        <v>1276.2</v>
      </c>
      <c r="P66" s="175">
        <v>0</v>
      </c>
      <c r="Q66" s="176">
        <f t="shared" si="5"/>
        <v>4086</v>
      </c>
      <c r="R66" s="175">
        <f t="shared" si="6"/>
        <v>1063.8000000000002</v>
      </c>
      <c r="S66" s="175">
        <f t="shared" si="7"/>
        <v>2554.1999999999998</v>
      </c>
      <c r="T66" s="175">
        <f>J66-R66</f>
        <v>16936.2</v>
      </c>
    </row>
    <row r="67" spans="1:22" ht="32.25" customHeight="1" x14ac:dyDescent="0.25">
      <c r="A67" s="8">
        <v>58</v>
      </c>
      <c r="B67" s="10" t="s">
        <v>648</v>
      </c>
      <c r="C67" s="10" t="s">
        <v>649</v>
      </c>
      <c r="D67" s="26" t="s">
        <v>148</v>
      </c>
      <c r="E67" s="10" t="s">
        <v>501</v>
      </c>
      <c r="F67" s="26" t="s">
        <v>165</v>
      </c>
      <c r="G67" s="67" t="s">
        <v>298</v>
      </c>
      <c r="H67" s="48">
        <v>45430</v>
      </c>
      <c r="I67" s="68"/>
      <c r="J67" s="189">
        <v>10000</v>
      </c>
      <c r="K67" s="175">
        <f t="shared" si="0"/>
        <v>287</v>
      </c>
      <c r="L67" s="175">
        <f t="shared" si="1"/>
        <v>710</v>
      </c>
      <c r="M67" s="175">
        <f t="shared" si="2"/>
        <v>260</v>
      </c>
      <c r="N67" s="175">
        <f t="shared" si="3"/>
        <v>304</v>
      </c>
      <c r="O67" s="175">
        <f t="shared" si="4"/>
        <v>709</v>
      </c>
      <c r="P67" s="175">
        <v>0</v>
      </c>
      <c r="Q67" s="176">
        <f t="shared" si="5"/>
        <v>2270</v>
      </c>
      <c r="R67" s="175">
        <f t="shared" si="6"/>
        <v>591</v>
      </c>
      <c r="S67" s="175">
        <f t="shared" si="7"/>
        <v>1419</v>
      </c>
      <c r="T67" s="175">
        <f>J67-R67</f>
        <v>9409</v>
      </c>
    </row>
    <row r="68" spans="1:22" s="74" customFormat="1" ht="27.75" customHeight="1" x14ac:dyDescent="0.25">
      <c r="A68" s="69">
        <v>59</v>
      </c>
      <c r="B68" s="10" t="s">
        <v>678</v>
      </c>
      <c r="C68" s="10" t="s">
        <v>679</v>
      </c>
      <c r="D68" s="26" t="s">
        <v>148</v>
      </c>
      <c r="E68" s="10" t="s">
        <v>123</v>
      </c>
      <c r="F68" s="26" t="s">
        <v>165</v>
      </c>
      <c r="G68" s="67" t="s">
        <v>298</v>
      </c>
      <c r="H68" s="48">
        <v>45461</v>
      </c>
      <c r="I68" s="68"/>
      <c r="J68" s="189">
        <v>7000</v>
      </c>
      <c r="K68" s="175">
        <f t="shared" si="0"/>
        <v>200.9</v>
      </c>
      <c r="L68" s="175">
        <f t="shared" si="1"/>
        <v>497</v>
      </c>
      <c r="M68" s="175">
        <f t="shared" si="2"/>
        <v>182</v>
      </c>
      <c r="N68" s="175">
        <f t="shared" si="3"/>
        <v>212.8</v>
      </c>
      <c r="O68" s="175">
        <f t="shared" si="4"/>
        <v>496.3</v>
      </c>
      <c r="P68" s="175">
        <v>0</v>
      </c>
      <c r="Q68" s="176">
        <f t="shared" si="5"/>
        <v>1589</v>
      </c>
      <c r="R68" s="175">
        <f t="shared" si="6"/>
        <v>413.70000000000005</v>
      </c>
      <c r="S68" s="175">
        <f t="shared" si="7"/>
        <v>993.3</v>
      </c>
      <c r="T68" s="175">
        <f>J68-R68</f>
        <v>6586.3</v>
      </c>
    </row>
    <row r="69" spans="1:22" ht="26.25" customHeight="1" x14ac:dyDescent="0.25">
      <c r="A69" s="8"/>
      <c r="B69" s="6"/>
      <c r="C69" s="6"/>
      <c r="D69" s="6"/>
      <c r="E69" s="6"/>
      <c r="F69" s="6"/>
      <c r="G69" s="6"/>
      <c r="H69" s="6"/>
      <c r="I69" s="6" t="s">
        <v>1</v>
      </c>
      <c r="J69" s="142">
        <f t="shared" ref="J69:S69" si="9">SUM(J10:J68)</f>
        <v>943475</v>
      </c>
      <c r="K69" s="191">
        <f t="shared" si="9"/>
        <v>27077.732500000002</v>
      </c>
      <c r="L69" s="191">
        <f t="shared" si="9"/>
        <v>66986.725000000006</v>
      </c>
      <c r="M69" s="191">
        <f t="shared" si="9"/>
        <v>24530.35</v>
      </c>
      <c r="N69" s="191">
        <f t="shared" si="9"/>
        <v>28681.640000000003</v>
      </c>
      <c r="O69" s="191">
        <f t="shared" si="9"/>
        <v>66892.377499999988</v>
      </c>
      <c r="P69" s="191">
        <f t="shared" si="9"/>
        <v>0</v>
      </c>
      <c r="Q69" s="191">
        <f t="shared" si="9"/>
        <v>214168.82500000001</v>
      </c>
      <c r="R69" s="191">
        <f t="shared" si="9"/>
        <v>55759.372499999998</v>
      </c>
      <c r="S69" s="191">
        <f t="shared" si="9"/>
        <v>133879.10249999995</v>
      </c>
      <c r="T69" s="191">
        <f>SUM(T10:T68)</f>
        <v>887715.62750000006</v>
      </c>
    </row>
    <row r="70" spans="1:2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6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x14ac:dyDescent="0.25">
      <c r="A72" s="1"/>
      <c r="B72" s="1"/>
      <c r="C72" s="1"/>
      <c r="D72" s="1"/>
      <c r="E72" s="1"/>
      <c r="F72" s="1"/>
      <c r="G72" s="1"/>
    </row>
    <row r="73" spans="1:22" x14ac:dyDescent="0.25">
      <c r="A73" s="1"/>
      <c r="B73" s="1"/>
      <c r="C73" s="1"/>
      <c r="D73" s="1"/>
      <c r="E73" s="1"/>
      <c r="F73" s="1"/>
      <c r="G73" s="1"/>
    </row>
    <row r="74" spans="1:22" x14ac:dyDescent="0.25">
      <c r="A74" s="1"/>
      <c r="B74" s="1"/>
      <c r="C74" s="7"/>
      <c r="D74" s="1"/>
      <c r="E74" s="1"/>
      <c r="F74" s="1"/>
      <c r="G74" s="1"/>
    </row>
    <row r="75" spans="1:22" x14ac:dyDescent="0.25">
      <c r="A75" s="52"/>
      <c r="B75" s="52"/>
      <c r="C75" s="52"/>
      <c r="D75" s="52"/>
      <c r="E75" s="52"/>
      <c r="F75" s="52"/>
      <c r="G75" s="5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x14ac:dyDescent="0.25"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7"/>
      <c r="R79" s="1"/>
      <c r="S79" s="1"/>
      <c r="T79" s="1"/>
      <c r="U79" s="1"/>
      <c r="V79" s="1"/>
    </row>
  </sheetData>
  <autoFilter ref="A7:V69">
    <filterColumn colId="8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</autoFilter>
  <mergeCells count="22">
    <mergeCell ref="R8:R9"/>
    <mergeCell ref="S8:S9"/>
    <mergeCell ref="T7:T9"/>
    <mergeCell ref="K8:L8"/>
    <mergeCell ref="M8:M9"/>
    <mergeCell ref="N8:O8"/>
    <mergeCell ref="P8:P9"/>
    <mergeCell ref="Q8:Q9"/>
    <mergeCell ref="A2:V2"/>
    <mergeCell ref="A3:V3"/>
    <mergeCell ref="A4:V4"/>
    <mergeCell ref="A5:V5"/>
    <mergeCell ref="A7:A9"/>
    <mergeCell ref="B7:B9"/>
    <mergeCell ref="C7:C9"/>
    <mergeCell ref="D7:D9"/>
    <mergeCell ref="E7:E9"/>
    <mergeCell ref="F7:F9"/>
    <mergeCell ref="H7:I8"/>
    <mergeCell ref="J7:J9"/>
    <mergeCell ref="K7:Q7"/>
    <mergeCell ref="R7:S7"/>
  </mergeCells>
  <conditionalFormatting sqref="B19">
    <cfRule type="duplicateValues" dxfId="30" priority="15"/>
  </conditionalFormatting>
  <conditionalFormatting sqref="B54">
    <cfRule type="duplicateValues" dxfId="29" priority="14"/>
  </conditionalFormatting>
  <conditionalFormatting sqref="B58">
    <cfRule type="duplicateValues" dxfId="28" priority="13"/>
  </conditionalFormatting>
  <conditionalFormatting sqref="B60">
    <cfRule type="duplicateValues" dxfId="27" priority="12"/>
  </conditionalFormatting>
  <conditionalFormatting sqref="B52">
    <cfRule type="duplicateValues" dxfId="26" priority="16"/>
  </conditionalFormatting>
  <conditionalFormatting sqref="B24">
    <cfRule type="duplicateValues" dxfId="25" priority="17"/>
  </conditionalFormatting>
  <conditionalFormatting sqref="B63:F63">
    <cfRule type="duplicateValues" dxfId="24" priority="10"/>
  </conditionalFormatting>
  <conditionalFormatting sqref="B55:F55">
    <cfRule type="duplicateValues" dxfId="23" priority="8"/>
  </conditionalFormatting>
  <conditionalFormatting sqref="B53:F53">
    <cfRule type="duplicateValues" dxfId="22" priority="1"/>
  </conditionalFormatting>
  <conditionalFormatting sqref="B64:B65">
    <cfRule type="duplicateValues" dxfId="21" priority="32"/>
  </conditionalFormatting>
  <conditionalFormatting sqref="C64:C65">
    <cfRule type="duplicateValues" dxfId="20" priority="33"/>
  </conditionalFormatting>
  <conditionalFormatting sqref="E64:E65">
    <cfRule type="duplicateValues" dxfId="19" priority="34"/>
  </conditionalFormatting>
  <conditionalFormatting sqref="B59">
    <cfRule type="duplicateValues" dxfId="18" priority="35"/>
  </conditionalFormatting>
  <conditionalFormatting sqref="B61:B62">
    <cfRule type="duplicateValues" dxfId="17" priority="36"/>
  </conditionalFormatting>
  <conditionalFormatting sqref="B66:B68">
    <cfRule type="duplicateValues" dxfId="16" priority="3754"/>
  </conditionalFormatting>
  <conditionalFormatting sqref="C66:C68">
    <cfRule type="duplicateValues" dxfId="15" priority="3756"/>
  </conditionalFormatting>
  <conditionalFormatting sqref="E66:E68">
    <cfRule type="duplicateValues" dxfId="14" priority="3758"/>
  </conditionalFormatting>
  <pageMargins left="0.19685039370078741" right="0.11811023622047245" top="0.19685039370078741" bottom="0.43307086614173229" header="0.19685039370078741" footer="0.19685039370078741"/>
  <pageSetup paperSize="5" scale="42" fitToHeight="0" orientation="landscape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V240"/>
  <sheetViews>
    <sheetView showGridLines="0" tabSelected="1" showWhiteSpace="0" view="pageLayout" zoomScale="85" zoomScaleNormal="40" zoomScalePageLayoutView="85" workbookViewId="0">
      <selection activeCell="M224" sqref="M224"/>
    </sheetView>
  </sheetViews>
  <sheetFormatPr baseColWidth="10" defaultRowHeight="15" x14ac:dyDescent="0.25"/>
  <cols>
    <col min="1" max="1" width="5.7109375" style="76" customWidth="1"/>
    <col min="2" max="2" width="14.7109375" style="76" customWidth="1"/>
    <col min="3" max="3" width="19.7109375" style="76" customWidth="1"/>
    <col min="4" max="4" width="17.7109375" style="76" customWidth="1"/>
    <col min="5" max="5" width="0.5703125" style="76" hidden="1" customWidth="1"/>
    <col min="6" max="6" width="16.5703125" style="76" customWidth="1"/>
    <col min="7" max="7" width="16.42578125" style="76" customWidth="1"/>
    <col min="8" max="8" width="11.42578125" style="76" customWidth="1"/>
    <col min="9" max="9" width="13.85546875" style="76" customWidth="1"/>
    <col min="10" max="10" width="14.7109375" style="76" customWidth="1"/>
    <col min="11" max="11" width="15.85546875" style="76" customWidth="1"/>
    <col min="12" max="12" width="13" style="76" customWidth="1"/>
    <col min="13" max="13" width="13.7109375" style="76" customWidth="1"/>
    <col min="14" max="14" width="11.5703125" style="76" customWidth="1"/>
    <col min="15" max="15" width="15.85546875" style="76" customWidth="1"/>
    <col min="16" max="16" width="14" style="76" customWidth="1"/>
    <col min="17" max="17" width="0.28515625" style="76" customWidth="1"/>
    <col min="18" max="18" width="13.42578125" style="76" customWidth="1"/>
    <col min="19" max="19" width="13" style="76" customWidth="1"/>
    <col min="20" max="20" width="16" style="76" customWidth="1"/>
    <col min="21" max="21" width="14.7109375" style="76" customWidth="1"/>
    <col min="22" max="22" width="12" style="76" customWidth="1"/>
    <col min="23" max="16384" width="11.42578125" style="76"/>
  </cols>
  <sheetData>
    <row r="1" spans="1:22" ht="4.5" customHeight="1" x14ac:dyDescent="0.25">
      <c r="A1" s="76" t="s">
        <v>567</v>
      </c>
    </row>
    <row r="2" spans="1:22" ht="23.25" x14ac:dyDescent="0.25">
      <c r="A2" s="222" t="s">
        <v>0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</row>
    <row r="3" spans="1:22" ht="14.25" customHeight="1" x14ac:dyDescent="0.25">
      <c r="A3" s="223" t="s">
        <v>29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</row>
    <row r="4" spans="1:22" ht="29.25" customHeight="1" x14ac:dyDescent="0.25">
      <c r="A4" s="224" t="s">
        <v>625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</row>
    <row r="5" spans="1:22" ht="12.75" hidden="1" customHeight="1" x14ac:dyDescent="0.25">
      <c r="A5" s="225" t="s">
        <v>682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</row>
    <row r="6" spans="1:22" ht="12" customHeight="1" x14ac:dyDescent="0.25">
      <c r="A6" s="77"/>
      <c r="B6" s="77"/>
      <c r="C6" s="77"/>
      <c r="D6" s="78"/>
      <c r="E6" s="78"/>
      <c r="F6" s="77"/>
      <c r="G6" s="77"/>
      <c r="H6" s="77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</row>
    <row r="7" spans="1:22" ht="20.25" customHeight="1" x14ac:dyDescent="0.25">
      <c r="A7" s="226" t="s">
        <v>3</v>
      </c>
      <c r="B7" s="226" t="s">
        <v>4</v>
      </c>
      <c r="C7" s="226" t="s">
        <v>5</v>
      </c>
      <c r="D7" s="227" t="s">
        <v>6</v>
      </c>
      <c r="E7" s="227" t="s">
        <v>7</v>
      </c>
      <c r="F7" s="227" t="s">
        <v>8</v>
      </c>
      <c r="G7" s="80" t="s">
        <v>27</v>
      </c>
      <c r="H7" s="226" t="s">
        <v>9</v>
      </c>
      <c r="I7" s="226"/>
      <c r="J7" s="230" t="s">
        <v>10</v>
      </c>
      <c r="K7" s="231" t="s">
        <v>11</v>
      </c>
      <c r="L7" s="231"/>
      <c r="M7" s="231"/>
      <c r="N7" s="231"/>
      <c r="O7" s="231"/>
      <c r="P7" s="231"/>
      <c r="Q7" s="231"/>
      <c r="R7" s="232" t="s">
        <v>12</v>
      </c>
      <c r="S7" s="232"/>
      <c r="T7" s="232" t="s">
        <v>13</v>
      </c>
    </row>
    <row r="8" spans="1:22" ht="12" customHeight="1" x14ac:dyDescent="0.25">
      <c r="A8" s="226"/>
      <c r="B8" s="226"/>
      <c r="C8" s="226"/>
      <c r="D8" s="228"/>
      <c r="E8" s="228"/>
      <c r="F8" s="228"/>
      <c r="G8" s="81" t="s">
        <v>28</v>
      </c>
      <c r="H8" s="226"/>
      <c r="I8" s="226"/>
      <c r="J8" s="230"/>
      <c r="K8" s="232" t="s">
        <v>14</v>
      </c>
      <c r="L8" s="232"/>
      <c r="M8" s="232" t="s">
        <v>15</v>
      </c>
      <c r="N8" s="232" t="s">
        <v>16</v>
      </c>
      <c r="O8" s="232"/>
      <c r="P8" s="232" t="s">
        <v>17</v>
      </c>
      <c r="Q8" s="232" t="s">
        <v>18</v>
      </c>
      <c r="R8" s="232" t="s">
        <v>19</v>
      </c>
      <c r="S8" s="232" t="s">
        <v>20</v>
      </c>
      <c r="T8" s="232"/>
    </row>
    <row r="9" spans="1:22" ht="27.75" customHeight="1" x14ac:dyDescent="0.25">
      <c r="A9" s="226"/>
      <c r="B9" s="226"/>
      <c r="C9" s="226"/>
      <c r="D9" s="229"/>
      <c r="E9" s="229"/>
      <c r="F9" s="229"/>
      <c r="G9" s="82"/>
      <c r="H9" s="83" t="s">
        <v>21</v>
      </c>
      <c r="I9" s="83" t="s">
        <v>22</v>
      </c>
      <c r="J9" s="230"/>
      <c r="K9" s="84" t="s">
        <v>23</v>
      </c>
      <c r="L9" s="84" t="s">
        <v>24</v>
      </c>
      <c r="M9" s="232"/>
      <c r="N9" s="84" t="s">
        <v>25</v>
      </c>
      <c r="O9" s="84" t="s">
        <v>26</v>
      </c>
      <c r="P9" s="232"/>
      <c r="Q9" s="232"/>
      <c r="R9" s="232"/>
      <c r="S9" s="232"/>
      <c r="T9" s="232"/>
    </row>
    <row r="10" spans="1:22" ht="22.5" customHeight="1" x14ac:dyDescent="0.25">
      <c r="A10" s="85">
        <v>1</v>
      </c>
      <c r="B10" s="87" t="s">
        <v>182</v>
      </c>
      <c r="C10" s="86" t="s">
        <v>183</v>
      </c>
      <c r="D10" s="86" t="s">
        <v>213</v>
      </c>
      <c r="E10" s="86" t="s">
        <v>124</v>
      </c>
      <c r="F10" s="88" t="s">
        <v>165</v>
      </c>
      <c r="G10" s="89" t="s">
        <v>299</v>
      </c>
      <c r="H10" s="90">
        <v>43998</v>
      </c>
      <c r="I10" s="91"/>
      <c r="J10" s="145">
        <v>18000</v>
      </c>
      <c r="K10" s="146">
        <f>J10*2.87%</f>
        <v>516.6</v>
      </c>
      <c r="L10" s="146">
        <f>J10*7.1%</f>
        <v>1277.9999999999998</v>
      </c>
      <c r="M10" s="146">
        <f>(J10*1.3%)*2</f>
        <v>468.00000000000006</v>
      </c>
      <c r="N10" s="146">
        <f>J10*3.04%</f>
        <v>547.20000000000005</v>
      </c>
      <c r="O10" s="146">
        <f>J10*7.09%</f>
        <v>1276.2</v>
      </c>
      <c r="P10" s="146">
        <v>0</v>
      </c>
      <c r="Q10" s="146">
        <f>SUM(K10:P10)</f>
        <v>4086</v>
      </c>
      <c r="R10" s="147">
        <f>K10+N10+P10</f>
        <v>1063.8000000000002</v>
      </c>
      <c r="S10" s="146">
        <f>L10+O10</f>
        <v>2554.1999999999998</v>
      </c>
      <c r="T10" s="146">
        <f>J10-R10</f>
        <v>16936.2</v>
      </c>
    </row>
    <row r="11" spans="1:22" ht="15.75" customHeight="1" x14ac:dyDescent="0.25">
      <c r="A11" s="85">
        <f>1+A10</f>
        <v>2</v>
      </c>
      <c r="B11" s="93" t="s">
        <v>30</v>
      </c>
      <c r="C11" s="86" t="s">
        <v>379</v>
      </c>
      <c r="D11" s="88" t="s">
        <v>156</v>
      </c>
      <c r="E11" s="88" t="s">
        <v>380</v>
      </c>
      <c r="F11" s="88" t="s">
        <v>165</v>
      </c>
      <c r="G11" s="89" t="s">
        <v>300</v>
      </c>
      <c r="H11" s="90">
        <v>44743</v>
      </c>
      <c r="I11" s="94"/>
      <c r="J11" s="148">
        <v>10000</v>
      </c>
      <c r="K11" s="146">
        <f t="shared" ref="K11:K74" si="0">J11*2.87%</f>
        <v>287</v>
      </c>
      <c r="L11" s="146">
        <f t="shared" ref="L11:L74" si="1">J11*7.1%</f>
        <v>709.99999999999989</v>
      </c>
      <c r="M11" s="146">
        <f t="shared" ref="M11:M74" si="2">(J11*1.3%)*2</f>
        <v>260</v>
      </c>
      <c r="N11" s="146">
        <f t="shared" ref="N11:N74" si="3">J11*3.04%</f>
        <v>304</v>
      </c>
      <c r="O11" s="146">
        <f t="shared" ref="O11:O74" si="4">J11*7.09%</f>
        <v>709</v>
      </c>
      <c r="P11" s="146">
        <v>0</v>
      </c>
      <c r="Q11" s="146">
        <f t="shared" ref="Q11:Q74" si="5">SUM(K11:P11)</f>
        <v>2270</v>
      </c>
      <c r="R11" s="147">
        <f t="shared" ref="R11:R74" si="6">K11+N11+P11</f>
        <v>591</v>
      </c>
      <c r="S11" s="146">
        <f t="shared" ref="S11:S74" si="7">L11+O11</f>
        <v>1419</v>
      </c>
      <c r="T11" s="146">
        <f t="shared" ref="T11:T74" si="8">J11-R11</f>
        <v>9409</v>
      </c>
    </row>
    <row r="12" spans="1:22" ht="18" customHeight="1" x14ac:dyDescent="0.25">
      <c r="A12" s="85">
        <f t="shared" ref="A12:A75" si="9">1+A11</f>
        <v>3</v>
      </c>
      <c r="B12" s="87" t="s">
        <v>451</v>
      </c>
      <c r="C12" s="86" t="s">
        <v>452</v>
      </c>
      <c r="D12" s="86" t="s">
        <v>216</v>
      </c>
      <c r="E12" s="86" t="s">
        <v>453</v>
      </c>
      <c r="F12" s="86" t="s">
        <v>165</v>
      </c>
      <c r="G12" s="95" t="s">
        <v>298</v>
      </c>
      <c r="H12" s="90">
        <v>45083</v>
      </c>
      <c r="I12" s="96"/>
      <c r="J12" s="149">
        <v>15000</v>
      </c>
      <c r="K12" s="146">
        <f t="shared" si="0"/>
        <v>430.5</v>
      </c>
      <c r="L12" s="146">
        <f t="shared" si="1"/>
        <v>1065</v>
      </c>
      <c r="M12" s="146">
        <f t="shared" si="2"/>
        <v>390.00000000000006</v>
      </c>
      <c r="N12" s="146">
        <f t="shared" si="3"/>
        <v>456</v>
      </c>
      <c r="O12" s="146">
        <f t="shared" si="4"/>
        <v>1063.5</v>
      </c>
      <c r="P12" s="146">
        <v>0</v>
      </c>
      <c r="Q12" s="146">
        <f t="shared" si="5"/>
        <v>3405</v>
      </c>
      <c r="R12" s="147">
        <f t="shared" si="6"/>
        <v>886.5</v>
      </c>
      <c r="S12" s="146">
        <f t="shared" si="7"/>
        <v>2128.5</v>
      </c>
      <c r="T12" s="146">
        <f t="shared" si="8"/>
        <v>14113.5</v>
      </c>
    </row>
    <row r="13" spans="1:22" ht="15.75" customHeight="1" x14ac:dyDescent="0.25">
      <c r="A13" s="85">
        <f t="shared" si="9"/>
        <v>4</v>
      </c>
      <c r="B13" s="87" t="s">
        <v>454</v>
      </c>
      <c r="C13" s="86" t="s">
        <v>455</v>
      </c>
      <c r="D13" s="86" t="s">
        <v>158</v>
      </c>
      <c r="E13" s="86" t="s">
        <v>296</v>
      </c>
      <c r="F13" s="86" t="s">
        <v>165</v>
      </c>
      <c r="G13" s="95" t="s">
        <v>298</v>
      </c>
      <c r="H13" s="90">
        <v>45078</v>
      </c>
      <c r="I13" s="96"/>
      <c r="J13" s="150">
        <v>12000</v>
      </c>
      <c r="K13" s="146">
        <f t="shared" si="0"/>
        <v>344.4</v>
      </c>
      <c r="L13" s="146">
        <f t="shared" si="1"/>
        <v>851.99999999999989</v>
      </c>
      <c r="M13" s="146">
        <f t="shared" si="2"/>
        <v>312</v>
      </c>
      <c r="N13" s="146">
        <f t="shared" si="3"/>
        <v>364.8</v>
      </c>
      <c r="O13" s="146">
        <f t="shared" si="4"/>
        <v>850.80000000000007</v>
      </c>
      <c r="P13" s="146">
        <v>0</v>
      </c>
      <c r="Q13" s="146">
        <f t="shared" si="5"/>
        <v>2724</v>
      </c>
      <c r="R13" s="147">
        <f t="shared" si="6"/>
        <v>709.2</v>
      </c>
      <c r="S13" s="146">
        <f t="shared" si="7"/>
        <v>1702.8</v>
      </c>
      <c r="T13" s="146">
        <f t="shared" si="8"/>
        <v>11290.8</v>
      </c>
    </row>
    <row r="14" spans="1:22" ht="15" customHeight="1" x14ac:dyDescent="0.25">
      <c r="A14" s="85">
        <f t="shared" si="9"/>
        <v>5</v>
      </c>
      <c r="B14" s="87" t="s">
        <v>559</v>
      </c>
      <c r="C14" s="86" t="s">
        <v>560</v>
      </c>
      <c r="D14" s="86" t="s">
        <v>213</v>
      </c>
      <c r="E14" s="86" t="s">
        <v>178</v>
      </c>
      <c r="F14" s="86" t="s">
        <v>165</v>
      </c>
      <c r="G14" s="95" t="s">
        <v>299</v>
      </c>
      <c r="H14" s="97">
        <v>45250</v>
      </c>
      <c r="I14" s="96"/>
      <c r="J14" s="150">
        <v>18000</v>
      </c>
      <c r="K14" s="146">
        <f t="shared" si="0"/>
        <v>516.6</v>
      </c>
      <c r="L14" s="146">
        <f t="shared" si="1"/>
        <v>1277.9999999999998</v>
      </c>
      <c r="M14" s="146">
        <f t="shared" si="2"/>
        <v>468.00000000000006</v>
      </c>
      <c r="N14" s="146">
        <f t="shared" si="3"/>
        <v>547.20000000000005</v>
      </c>
      <c r="O14" s="146">
        <f t="shared" si="4"/>
        <v>1276.2</v>
      </c>
      <c r="P14" s="146">
        <v>0</v>
      </c>
      <c r="Q14" s="146">
        <f t="shared" si="5"/>
        <v>4086</v>
      </c>
      <c r="R14" s="147">
        <f t="shared" si="6"/>
        <v>1063.8000000000002</v>
      </c>
      <c r="S14" s="146">
        <f t="shared" si="7"/>
        <v>2554.1999999999998</v>
      </c>
      <c r="T14" s="146">
        <f t="shared" si="8"/>
        <v>16936.2</v>
      </c>
    </row>
    <row r="15" spans="1:22" ht="21" customHeight="1" x14ac:dyDescent="0.25">
      <c r="A15" s="85">
        <f t="shared" si="9"/>
        <v>6</v>
      </c>
      <c r="B15" s="87" t="s">
        <v>504</v>
      </c>
      <c r="C15" s="86" t="s">
        <v>505</v>
      </c>
      <c r="D15" s="86" t="s">
        <v>148</v>
      </c>
      <c r="E15" s="86" t="s">
        <v>501</v>
      </c>
      <c r="F15" s="86" t="s">
        <v>165</v>
      </c>
      <c r="G15" s="95" t="s">
        <v>298</v>
      </c>
      <c r="H15" s="97">
        <v>45240</v>
      </c>
      <c r="I15" s="96"/>
      <c r="J15" s="150">
        <v>10000</v>
      </c>
      <c r="K15" s="146">
        <f t="shared" si="0"/>
        <v>287</v>
      </c>
      <c r="L15" s="146">
        <f t="shared" si="1"/>
        <v>709.99999999999989</v>
      </c>
      <c r="M15" s="146">
        <f t="shared" si="2"/>
        <v>260</v>
      </c>
      <c r="N15" s="146">
        <f t="shared" si="3"/>
        <v>304</v>
      </c>
      <c r="O15" s="146">
        <f t="shared" si="4"/>
        <v>709</v>
      </c>
      <c r="P15" s="146">
        <v>0</v>
      </c>
      <c r="Q15" s="146">
        <f t="shared" si="5"/>
        <v>2270</v>
      </c>
      <c r="R15" s="147">
        <f t="shared" si="6"/>
        <v>591</v>
      </c>
      <c r="S15" s="146">
        <f t="shared" si="7"/>
        <v>1419</v>
      </c>
      <c r="T15" s="146">
        <f t="shared" si="8"/>
        <v>9409</v>
      </c>
    </row>
    <row r="16" spans="1:22" ht="21.75" customHeight="1" x14ac:dyDescent="0.25">
      <c r="A16" s="85">
        <f t="shared" si="9"/>
        <v>7</v>
      </c>
      <c r="B16" s="87" t="s">
        <v>578</v>
      </c>
      <c r="C16" s="86" t="s">
        <v>579</v>
      </c>
      <c r="D16" s="86" t="s">
        <v>148</v>
      </c>
      <c r="E16" s="86" t="s">
        <v>580</v>
      </c>
      <c r="F16" s="86" t="s">
        <v>165</v>
      </c>
      <c r="G16" s="95" t="s">
        <v>300</v>
      </c>
      <c r="H16" s="97">
        <v>44621</v>
      </c>
      <c r="I16" s="96"/>
      <c r="J16" s="151">
        <v>10000</v>
      </c>
      <c r="K16" s="146">
        <f t="shared" si="0"/>
        <v>287</v>
      </c>
      <c r="L16" s="146">
        <f t="shared" si="1"/>
        <v>709.99999999999989</v>
      </c>
      <c r="M16" s="146">
        <f t="shared" si="2"/>
        <v>260</v>
      </c>
      <c r="N16" s="146">
        <f t="shared" si="3"/>
        <v>304</v>
      </c>
      <c r="O16" s="146">
        <f t="shared" si="4"/>
        <v>709</v>
      </c>
      <c r="P16" s="146">
        <v>0</v>
      </c>
      <c r="Q16" s="146">
        <f t="shared" si="5"/>
        <v>2270</v>
      </c>
      <c r="R16" s="147">
        <f t="shared" si="6"/>
        <v>591</v>
      </c>
      <c r="S16" s="146">
        <f t="shared" si="7"/>
        <v>1419</v>
      </c>
      <c r="T16" s="146">
        <f t="shared" si="8"/>
        <v>9409</v>
      </c>
    </row>
    <row r="17" spans="1:20" ht="21" customHeight="1" x14ac:dyDescent="0.25">
      <c r="A17" s="85">
        <f t="shared" si="9"/>
        <v>8</v>
      </c>
      <c r="B17" s="87" t="s">
        <v>476</v>
      </c>
      <c r="C17" s="86" t="s">
        <v>477</v>
      </c>
      <c r="D17" s="86" t="s">
        <v>148</v>
      </c>
      <c r="E17" s="86" t="s">
        <v>478</v>
      </c>
      <c r="F17" s="86" t="s">
        <v>165</v>
      </c>
      <c r="G17" s="95" t="s">
        <v>298</v>
      </c>
      <c r="H17" s="97">
        <v>45159</v>
      </c>
      <c r="I17" s="96"/>
      <c r="J17" s="150">
        <v>10000</v>
      </c>
      <c r="K17" s="146">
        <f t="shared" si="0"/>
        <v>287</v>
      </c>
      <c r="L17" s="146">
        <f t="shared" si="1"/>
        <v>709.99999999999989</v>
      </c>
      <c r="M17" s="146">
        <f t="shared" si="2"/>
        <v>260</v>
      </c>
      <c r="N17" s="146">
        <f t="shared" si="3"/>
        <v>304</v>
      </c>
      <c r="O17" s="146">
        <f t="shared" si="4"/>
        <v>709</v>
      </c>
      <c r="P17" s="146">
        <v>0</v>
      </c>
      <c r="Q17" s="146">
        <f t="shared" si="5"/>
        <v>2270</v>
      </c>
      <c r="R17" s="147">
        <f t="shared" si="6"/>
        <v>591</v>
      </c>
      <c r="S17" s="146">
        <f t="shared" si="7"/>
        <v>1419</v>
      </c>
      <c r="T17" s="146">
        <f t="shared" si="8"/>
        <v>9409</v>
      </c>
    </row>
    <row r="18" spans="1:20" ht="24" customHeight="1" x14ac:dyDescent="0.25">
      <c r="A18" s="85">
        <f t="shared" si="9"/>
        <v>9</v>
      </c>
      <c r="B18" s="87" t="s">
        <v>276</v>
      </c>
      <c r="C18" s="86" t="s">
        <v>277</v>
      </c>
      <c r="D18" s="88" t="s">
        <v>213</v>
      </c>
      <c r="E18" s="88" t="s">
        <v>286</v>
      </c>
      <c r="F18" s="88" t="s">
        <v>165</v>
      </c>
      <c r="G18" s="89" t="s">
        <v>299</v>
      </c>
      <c r="H18" s="90">
        <v>44596</v>
      </c>
      <c r="I18" s="91"/>
      <c r="J18" s="152">
        <v>18000</v>
      </c>
      <c r="K18" s="146">
        <f t="shared" si="0"/>
        <v>516.6</v>
      </c>
      <c r="L18" s="146">
        <f t="shared" si="1"/>
        <v>1277.9999999999998</v>
      </c>
      <c r="M18" s="146">
        <f t="shared" si="2"/>
        <v>468.00000000000006</v>
      </c>
      <c r="N18" s="146">
        <f t="shared" si="3"/>
        <v>547.20000000000005</v>
      </c>
      <c r="O18" s="146">
        <f t="shared" si="4"/>
        <v>1276.2</v>
      </c>
      <c r="P18" s="146">
        <v>0</v>
      </c>
      <c r="Q18" s="146">
        <f t="shared" si="5"/>
        <v>4086</v>
      </c>
      <c r="R18" s="147">
        <f t="shared" si="6"/>
        <v>1063.8000000000002</v>
      </c>
      <c r="S18" s="146">
        <f t="shared" si="7"/>
        <v>2554.1999999999998</v>
      </c>
      <c r="T18" s="146">
        <f t="shared" si="8"/>
        <v>16936.2</v>
      </c>
    </row>
    <row r="19" spans="1:20" ht="22.5" customHeight="1" x14ac:dyDescent="0.25">
      <c r="A19" s="85">
        <f t="shared" si="9"/>
        <v>10</v>
      </c>
      <c r="B19" s="87" t="s">
        <v>535</v>
      </c>
      <c r="C19" s="86" t="s">
        <v>536</v>
      </c>
      <c r="D19" s="86" t="s">
        <v>148</v>
      </c>
      <c r="E19" s="86" t="s">
        <v>123</v>
      </c>
      <c r="F19" s="86" t="s">
        <v>165</v>
      </c>
      <c r="G19" s="95" t="s">
        <v>298</v>
      </c>
      <c r="H19" s="97">
        <v>45244</v>
      </c>
      <c r="I19" s="96"/>
      <c r="J19" s="149">
        <v>10000</v>
      </c>
      <c r="K19" s="146">
        <f t="shared" si="0"/>
        <v>287</v>
      </c>
      <c r="L19" s="146">
        <f t="shared" si="1"/>
        <v>709.99999999999989</v>
      </c>
      <c r="M19" s="146">
        <f t="shared" si="2"/>
        <v>260</v>
      </c>
      <c r="N19" s="146">
        <f t="shared" si="3"/>
        <v>304</v>
      </c>
      <c r="O19" s="146">
        <f t="shared" si="4"/>
        <v>709</v>
      </c>
      <c r="P19" s="146">
        <v>0</v>
      </c>
      <c r="Q19" s="146">
        <f t="shared" si="5"/>
        <v>2270</v>
      </c>
      <c r="R19" s="147">
        <f t="shared" si="6"/>
        <v>591</v>
      </c>
      <c r="S19" s="146">
        <f t="shared" si="7"/>
        <v>1419</v>
      </c>
      <c r="T19" s="146">
        <f t="shared" si="8"/>
        <v>9409</v>
      </c>
    </row>
    <row r="20" spans="1:20" ht="17.25" customHeight="1" x14ac:dyDescent="0.25">
      <c r="A20" s="85">
        <f t="shared" si="9"/>
        <v>11</v>
      </c>
      <c r="B20" s="87" t="s">
        <v>527</v>
      </c>
      <c r="C20" s="86" t="s">
        <v>528</v>
      </c>
      <c r="D20" s="86" t="s">
        <v>148</v>
      </c>
      <c r="E20" s="86" t="s">
        <v>123</v>
      </c>
      <c r="F20" s="86" t="s">
        <v>165</v>
      </c>
      <c r="G20" s="95" t="s">
        <v>298</v>
      </c>
      <c r="H20" s="97">
        <v>45244</v>
      </c>
      <c r="I20" s="96"/>
      <c r="J20" s="149">
        <v>10000</v>
      </c>
      <c r="K20" s="146">
        <f t="shared" si="0"/>
        <v>287</v>
      </c>
      <c r="L20" s="146">
        <f t="shared" si="1"/>
        <v>709.99999999999989</v>
      </c>
      <c r="M20" s="146">
        <f t="shared" si="2"/>
        <v>260</v>
      </c>
      <c r="N20" s="146">
        <f t="shared" si="3"/>
        <v>304</v>
      </c>
      <c r="O20" s="146">
        <f t="shared" si="4"/>
        <v>709</v>
      </c>
      <c r="P20" s="146">
        <v>0</v>
      </c>
      <c r="Q20" s="146">
        <f t="shared" si="5"/>
        <v>2270</v>
      </c>
      <c r="R20" s="147">
        <f t="shared" si="6"/>
        <v>591</v>
      </c>
      <c r="S20" s="146">
        <f t="shared" si="7"/>
        <v>1419</v>
      </c>
      <c r="T20" s="146">
        <f t="shared" si="8"/>
        <v>9409</v>
      </c>
    </row>
    <row r="21" spans="1:20" ht="16.5" customHeight="1" x14ac:dyDescent="0.25">
      <c r="A21" s="85">
        <f t="shared" si="9"/>
        <v>12</v>
      </c>
      <c r="B21" s="87" t="s">
        <v>254</v>
      </c>
      <c r="C21" s="86" t="s">
        <v>255</v>
      </c>
      <c r="D21" s="86" t="s">
        <v>148</v>
      </c>
      <c r="E21" s="86" t="s">
        <v>123</v>
      </c>
      <c r="F21" s="88" t="s">
        <v>165</v>
      </c>
      <c r="G21" s="89" t="s">
        <v>298</v>
      </c>
      <c r="H21" s="90">
        <v>44442</v>
      </c>
      <c r="I21" s="91"/>
      <c r="J21" s="145">
        <v>10000</v>
      </c>
      <c r="K21" s="146">
        <f t="shared" si="0"/>
        <v>287</v>
      </c>
      <c r="L21" s="146">
        <f t="shared" si="1"/>
        <v>709.99999999999989</v>
      </c>
      <c r="M21" s="146">
        <f t="shared" si="2"/>
        <v>260</v>
      </c>
      <c r="N21" s="146">
        <f t="shared" si="3"/>
        <v>304</v>
      </c>
      <c r="O21" s="146">
        <f t="shared" si="4"/>
        <v>709</v>
      </c>
      <c r="P21" s="146">
        <v>0</v>
      </c>
      <c r="Q21" s="146">
        <f t="shared" si="5"/>
        <v>2270</v>
      </c>
      <c r="R21" s="147">
        <f t="shared" si="6"/>
        <v>591</v>
      </c>
      <c r="S21" s="146">
        <f t="shared" si="7"/>
        <v>1419</v>
      </c>
      <c r="T21" s="146">
        <f t="shared" si="8"/>
        <v>9409</v>
      </c>
    </row>
    <row r="22" spans="1:20" ht="26.25" customHeight="1" x14ac:dyDescent="0.25">
      <c r="A22" s="85">
        <f t="shared" si="9"/>
        <v>13</v>
      </c>
      <c r="B22" s="87" t="s">
        <v>257</v>
      </c>
      <c r="C22" s="88" t="s">
        <v>258</v>
      </c>
      <c r="D22" s="88" t="s">
        <v>148</v>
      </c>
      <c r="E22" s="88" t="s">
        <v>123</v>
      </c>
      <c r="F22" s="88" t="s">
        <v>165</v>
      </c>
      <c r="G22" s="89" t="s">
        <v>298</v>
      </c>
      <c r="H22" s="90">
        <v>44608</v>
      </c>
      <c r="I22" s="91"/>
      <c r="J22" s="153">
        <v>10000</v>
      </c>
      <c r="K22" s="146">
        <f t="shared" si="0"/>
        <v>287</v>
      </c>
      <c r="L22" s="146">
        <f t="shared" si="1"/>
        <v>709.99999999999989</v>
      </c>
      <c r="M22" s="146">
        <f t="shared" si="2"/>
        <v>260</v>
      </c>
      <c r="N22" s="146">
        <f t="shared" si="3"/>
        <v>304</v>
      </c>
      <c r="O22" s="146">
        <f t="shared" si="4"/>
        <v>709</v>
      </c>
      <c r="P22" s="146">
        <v>0</v>
      </c>
      <c r="Q22" s="146">
        <f t="shared" si="5"/>
        <v>2270</v>
      </c>
      <c r="R22" s="147">
        <f t="shared" si="6"/>
        <v>591</v>
      </c>
      <c r="S22" s="146">
        <f t="shared" si="7"/>
        <v>1419</v>
      </c>
      <c r="T22" s="146">
        <f t="shared" si="8"/>
        <v>9409</v>
      </c>
    </row>
    <row r="23" spans="1:20" ht="36" customHeight="1" x14ac:dyDescent="0.25">
      <c r="A23" s="85">
        <f t="shared" si="9"/>
        <v>14</v>
      </c>
      <c r="B23" s="87" t="s">
        <v>232</v>
      </c>
      <c r="C23" s="86" t="s">
        <v>233</v>
      </c>
      <c r="D23" s="88" t="s">
        <v>153</v>
      </c>
      <c r="E23" s="88" t="s">
        <v>248</v>
      </c>
      <c r="F23" s="88" t="s">
        <v>165</v>
      </c>
      <c r="G23" s="89" t="s">
        <v>300</v>
      </c>
      <c r="H23" s="90">
        <v>44517</v>
      </c>
      <c r="I23" s="91"/>
      <c r="J23" s="154">
        <v>18000</v>
      </c>
      <c r="K23" s="146">
        <f t="shared" si="0"/>
        <v>516.6</v>
      </c>
      <c r="L23" s="146">
        <f t="shared" si="1"/>
        <v>1277.9999999999998</v>
      </c>
      <c r="M23" s="146">
        <f t="shared" si="2"/>
        <v>468.00000000000006</v>
      </c>
      <c r="N23" s="146">
        <f t="shared" si="3"/>
        <v>547.20000000000005</v>
      </c>
      <c r="O23" s="146">
        <f t="shared" si="4"/>
        <v>1276.2</v>
      </c>
      <c r="P23" s="146">
        <v>0</v>
      </c>
      <c r="Q23" s="146">
        <f t="shared" si="5"/>
        <v>4086</v>
      </c>
      <c r="R23" s="147">
        <f t="shared" si="6"/>
        <v>1063.8000000000002</v>
      </c>
      <c r="S23" s="146">
        <f t="shared" si="7"/>
        <v>2554.1999999999998</v>
      </c>
      <c r="T23" s="146">
        <f t="shared" si="8"/>
        <v>16936.2</v>
      </c>
    </row>
    <row r="24" spans="1:20" ht="27" customHeight="1" x14ac:dyDescent="0.25">
      <c r="A24" s="85">
        <f t="shared" si="9"/>
        <v>15</v>
      </c>
      <c r="B24" s="87" t="s">
        <v>499</v>
      </c>
      <c r="C24" s="86" t="s">
        <v>500</v>
      </c>
      <c r="D24" s="86" t="s">
        <v>156</v>
      </c>
      <c r="E24" s="86" t="s">
        <v>137</v>
      </c>
      <c r="F24" s="86" t="s">
        <v>165</v>
      </c>
      <c r="G24" s="95" t="s">
        <v>298</v>
      </c>
      <c r="H24" s="97">
        <v>45239</v>
      </c>
      <c r="I24" s="96"/>
      <c r="J24" s="149">
        <v>18000</v>
      </c>
      <c r="K24" s="146">
        <f t="shared" si="0"/>
        <v>516.6</v>
      </c>
      <c r="L24" s="146">
        <f t="shared" si="1"/>
        <v>1277.9999999999998</v>
      </c>
      <c r="M24" s="146">
        <f t="shared" si="2"/>
        <v>468.00000000000006</v>
      </c>
      <c r="N24" s="146">
        <f t="shared" si="3"/>
        <v>547.20000000000005</v>
      </c>
      <c r="O24" s="146">
        <f t="shared" si="4"/>
        <v>1276.2</v>
      </c>
      <c r="P24" s="146">
        <v>0</v>
      </c>
      <c r="Q24" s="146">
        <f t="shared" si="5"/>
        <v>4086</v>
      </c>
      <c r="R24" s="147">
        <f t="shared" si="6"/>
        <v>1063.8000000000002</v>
      </c>
      <c r="S24" s="146">
        <f t="shared" si="7"/>
        <v>2554.1999999999998</v>
      </c>
      <c r="T24" s="146">
        <f t="shared" si="8"/>
        <v>16936.2</v>
      </c>
    </row>
    <row r="25" spans="1:20" ht="22.5" customHeight="1" x14ac:dyDescent="0.25">
      <c r="A25" s="85">
        <f t="shared" si="9"/>
        <v>16</v>
      </c>
      <c r="B25" s="87" t="s">
        <v>256</v>
      </c>
      <c r="C25" s="88" t="s">
        <v>253</v>
      </c>
      <c r="D25" s="88" t="s">
        <v>148</v>
      </c>
      <c r="E25" s="88" t="s">
        <v>123</v>
      </c>
      <c r="F25" s="88" t="s">
        <v>165</v>
      </c>
      <c r="G25" s="89" t="s">
        <v>298</v>
      </c>
      <c r="H25" s="90">
        <v>44608</v>
      </c>
      <c r="I25" s="91"/>
      <c r="J25" s="153">
        <v>10000</v>
      </c>
      <c r="K25" s="146">
        <f t="shared" si="0"/>
        <v>287</v>
      </c>
      <c r="L25" s="146">
        <f t="shared" si="1"/>
        <v>709.99999999999989</v>
      </c>
      <c r="M25" s="146">
        <f t="shared" si="2"/>
        <v>260</v>
      </c>
      <c r="N25" s="146">
        <f t="shared" si="3"/>
        <v>304</v>
      </c>
      <c r="O25" s="146">
        <f t="shared" si="4"/>
        <v>709</v>
      </c>
      <c r="P25" s="146">
        <v>0</v>
      </c>
      <c r="Q25" s="146">
        <f t="shared" si="5"/>
        <v>2270</v>
      </c>
      <c r="R25" s="147">
        <f t="shared" si="6"/>
        <v>591</v>
      </c>
      <c r="S25" s="146">
        <f t="shared" si="7"/>
        <v>1419</v>
      </c>
      <c r="T25" s="146">
        <f t="shared" si="8"/>
        <v>9409</v>
      </c>
    </row>
    <row r="26" spans="1:20" ht="18.75" customHeight="1" x14ac:dyDescent="0.25">
      <c r="A26" s="85">
        <f t="shared" si="9"/>
        <v>17</v>
      </c>
      <c r="B26" s="87" t="s">
        <v>382</v>
      </c>
      <c r="C26" s="86" t="s">
        <v>383</v>
      </c>
      <c r="D26" s="86" t="s">
        <v>148</v>
      </c>
      <c r="E26" s="86" t="s">
        <v>123</v>
      </c>
      <c r="F26" s="88" t="s">
        <v>165</v>
      </c>
      <c r="G26" s="95" t="s">
        <v>298</v>
      </c>
      <c r="H26" s="90">
        <v>44837</v>
      </c>
      <c r="I26" s="96"/>
      <c r="J26" s="149">
        <v>10000</v>
      </c>
      <c r="K26" s="146">
        <f t="shared" si="0"/>
        <v>287</v>
      </c>
      <c r="L26" s="146">
        <f t="shared" si="1"/>
        <v>709.99999999999989</v>
      </c>
      <c r="M26" s="146">
        <f t="shared" si="2"/>
        <v>260</v>
      </c>
      <c r="N26" s="146">
        <f t="shared" si="3"/>
        <v>304</v>
      </c>
      <c r="O26" s="146">
        <f t="shared" si="4"/>
        <v>709</v>
      </c>
      <c r="P26" s="146">
        <v>0</v>
      </c>
      <c r="Q26" s="146">
        <f t="shared" si="5"/>
        <v>2270</v>
      </c>
      <c r="R26" s="147">
        <f t="shared" si="6"/>
        <v>591</v>
      </c>
      <c r="S26" s="146">
        <f t="shared" si="7"/>
        <v>1419</v>
      </c>
      <c r="T26" s="146">
        <f t="shared" si="8"/>
        <v>9409</v>
      </c>
    </row>
    <row r="27" spans="1:20" ht="18.75" customHeight="1" x14ac:dyDescent="0.25">
      <c r="A27" s="85">
        <f t="shared" si="9"/>
        <v>18</v>
      </c>
      <c r="B27" s="86" t="s">
        <v>474</v>
      </c>
      <c r="C27" s="86" t="s">
        <v>475</v>
      </c>
      <c r="D27" s="86" t="s">
        <v>148</v>
      </c>
      <c r="E27" s="86" t="s">
        <v>473</v>
      </c>
      <c r="F27" s="86" t="s">
        <v>165</v>
      </c>
      <c r="G27" s="95" t="s">
        <v>298</v>
      </c>
      <c r="H27" s="97">
        <v>45159</v>
      </c>
      <c r="I27" s="96"/>
      <c r="J27" s="149">
        <v>10000</v>
      </c>
      <c r="K27" s="146">
        <f t="shared" si="0"/>
        <v>287</v>
      </c>
      <c r="L27" s="146">
        <f t="shared" si="1"/>
        <v>709.99999999999989</v>
      </c>
      <c r="M27" s="146">
        <f t="shared" si="2"/>
        <v>260</v>
      </c>
      <c r="N27" s="146">
        <f t="shared" si="3"/>
        <v>304</v>
      </c>
      <c r="O27" s="146">
        <f t="shared" si="4"/>
        <v>709</v>
      </c>
      <c r="P27" s="146">
        <v>0</v>
      </c>
      <c r="Q27" s="146">
        <f t="shared" si="5"/>
        <v>2270</v>
      </c>
      <c r="R27" s="147">
        <f t="shared" si="6"/>
        <v>591</v>
      </c>
      <c r="S27" s="146">
        <f t="shared" si="7"/>
        <v>1419</v>
      </c>
      <c r="T27" s="146">
        <f t="shared" si="8"/>
        <v>9409</v>
      </c>
    </row>
    <row r="28" spans="1:20" ht="19.5" customHeight="1" x14ac:dyDescent="0.25">
      <c r="A28" s="85">
        <f t="shared" si="9"/>
        <v>19</v>
      </c>
      <c r="B28" s="87" t="s">
        <v>474</v>
      </c>
      <c r="C28" s="86" t="s">
        <v>526</v>
      </c>
      <c r="D28" s="86" t="s">
        <v>148</v>
      </c>
      <c r="E28" s="86" t="s">
        <v>123</v>
      </c>
      <c r="F28" s="86" t="s">
        <v>165</v>
      </c>
      <c r="G28" s="95" t="s">
        <v>298</v>
      </c>
      <c r="H28" s="97">
        <v>45244</v>
      </c>
      <c r="I28" s="96"/>
      <c r="J28" s="150">
        <v>10000</v>
      </c>
      <c r="K28" s="146">
        <f t="shared" si="0"/>
        <v>287</v>
      </c>
      <c r="L28" s="146">
        <f t="shared" si="1"/>
        <v>709.99999999999989</v>
      </c>
      <c r="M28" s="146">
        <f t="shared" si="2"/>
        <v>260</v>
      </c>
      <c r="N28" s="146">
        <f t="shared" si="3"/>
        <v>304</v>
      </c>
      <c r="O28" s="146">
        <f t="shared" si="4"/>
        <v>709</v>
      </c>
      <c r="P28" s="146">
        <v>0</v>
      </c>
      <c r="Q28" s="146">
        <f t="shared" si="5"/>
        <v>2270</v>
      </c>
      <c r="R28" s="147">
        <f t="shared" si="6"/>
        <v>591</v>
      </c>
      <c r="S28" s="146">
        <f t="shared" si="7"/>
        <v>1419</v>
      </c>
      <c r="T28" s="146">
        <f t="shared" si="8"/>
        <v>9409</v>
      </c>
    </row>
    <row r="29" spans="1:20" ht="20.25" customHeight="1" x14ac:dyDescent="0.25">
      <c r="A29" s="85">
        <f t="shared" si="9"/>
        <v>20</v>
      </c>
      <c r="B29" s="88" t="s">
        <v>166</v>
      </c>
      <c r="C29" s="88" t="s">
        <v>167</v>
      </c>
      <c r="D29" s="88" t="s">
        <v>156</v>
      </c>
      <c r="E29" s="88" t="s">
        <v>177</v>
      </c>
      <c r="F29" s="88" t="s">
        <v>165</v>
      </c>
      <c r="G29" s="89" t="s">
        <v>298</v>
      </c>
      <c r="H29" s="90">
        <v>44256</v>
      </c>
      <c r="I29" s="98"/>
      <c r="J29" s="155">
        <v>10000</v>
      </c>
      <c r="K29" s="146">
        <f t="shared" si="0"/>
        <v>287</v>
      </c>
      <c r="L29" s="146">
        <f t="shared" si="1"/>
        <v>709.99999999999989</v>
      </c>
      <c r="M29" s="146">
        <f t="shared" si="2"/>
        <v>260</v>
      </c>
      <c r="N29" s="146">
        <f t="shared" si="3"/>
        <v>304</v>
      </c>
      <c r="O29" s="146">
        <f t="shared" si="4"/>
        <v>709</v>
      </c>
      <c r="P29" s="146">
        <v>0</v>
      </c>
      <c r="Q29" s="146">
        <f t="shared" si="5"/>
        <v>2270</v>
      </c>
      <c r="R29" s="147">
        <f t="shared" si="6"/>
        <v>591</v>
      </c>
      <c r="S29" s="146">
        <f t="shared" si="7"/>
        <v>1419</v>
      </c>
      <c r="T29" s="146">
        <f t="shared" si="8"/>
        <v>9409</v>
      </c>
    </row>
    <row r="30" spans="1:20" ht="23.25" customHeight="1" x14ac:dyDescent="0.25">
      <c r="A30" s="85">
        <f t="shared" si="9"/>
        <v>21</v>
      </c>
      <c r="B30" s="87" t="s">
        <v>529</v>
      </c>
      <c r="C30" s="86" t="s">
        <v>530</v>
      </c>
      <c r="D30" s="86" t="s">
        <v>148</v>
      </c>
      <c r="E30" s="86" t="s">
        <v>123</v>
      </c>
      <c r="F30" s="86" t="s">
        <v>165</v>
      </c>
      <c r="G30" s="95" t="s">
        <v>298</v>
      </c>
      <c r="H30" s="97">
        <v>45246</v>
      </c>
      <c r="I30" s="96"/>
      <c r="J30" s="149">
        <v>10000</v>
      </c>
      <c r="K30" s="146">
        <f t="shared" si="0"/>
        <v>287</v>
      </c>
      <c r="L30" s="146">
        <f t="shared" si="1"/>
        <v>709.99999999999989</v>
      </c>
      <c r="M30" s="146">
        <f t="shared" si="2"/>
        <v>260</v>
      </c>
      <c r="N30" s="146">
        <f t="shared" si="3"/>
        <v>304</v>
      </c>
      <c r="O30" s="146">
        <f t="shared" si="4"/>
        <v>709</v>
      </c>
      <c r="P30" s="146">
        <v>0</v>
      </c>
      <c r="Q30" s="146">
        <f t="shared" si="5"/>
        <v>2270</v>
      </c>
      <c r="R30" s="147">
        <f t="shared" si="6"/>
        <v>591</v>
      </c>
      <c r="S30" s="146">
        <f t="shared" si="7"/>
        <v>1419</v>
      </c>
      <c r="T30" s="146">
        <f t="shared" si="8"/>
        <v>9409</v>
      </c>
    </row>
    <row r="31" spans="1:20" ht="21" customHeight="1" x14ac:dyDescent="0.25">
      <c r="A31" s="85">
        <f t="shared" si="9"/>
        <v>22</v>
      </c>
      <c r="B31" s="87" t="s">
        <v>564</v>
      </c>
      <c r="C31" s="86" t="s">
        <v>565</v>
      </c>
      <c r="D31" s="86" t="s">
        <v>179</v>
      </c>
      <c r="E31" s="86" t="s">
        <v>566</v>
      </c>
      <c r="F31" s="86" t="s">
        <v>165</v>
      </c>
      <c r="G31" s="95" t="s">
        <v>301</v>
      </c>
      <c r="H31" s="97">
        <v>45261</v>
      </c>
      <c r="I31" s="96"/>
      <c r="J31" s="149">
        <v>35000</v>
      </c>
      <c r="K31" s="146">
        <f t="shared" si="0"/>
        <v>1004.5</v>
      </c>
      <c r="L31" s="146">
        <f t="shared" si="1"/>
        <v>2485</v>
      </c>
      <c r="M31" s="146">
        <f t="shared" si="2"/>
        <v>910.00000000000011</v>
      </c>
      <c r="N31" s="146">
        <f t="shared" si="3"/>
        <v>1064</v>
      </c>
      <c r="O31" s="146">
        <f t="shared" si="4"/>
        <v>2481.5</v>
      </c>
      <c r="P31" s="146">
        <v>0</v>
      </c>
      <c r="Q31" s="146">
        <f t="shared" si="5"/>
        <v>7945</v>
      </c>
      <c r="R31" s="147">
        <f t="shared" si="6"/>
        <v>2068.5</v>
      </c>
      <c r="S31" s="146">
        <f t="shared" si="7"/>
        <v>4966.5</v>
      </c>
      <c r="T31" s="146">
        <f t="shared" si="8"/>
        <v>32931.5</v>
      </c>
    </row>
    <row r="32" spans="1:20" ht="21.75" customHeight="1" x14ac:dyDescent="0.25">
      <c r="A32" s="85">
        <f t="shared" si="9"/>
        <v>23</v>
      </c>
      <c r="B32" s="87" t="s">
        <v>197</v>
      </c>
      <c r="C32" s="86" t="s">
        <v>198</v>
      </c>
      <c r="D32" s="86" t="s">
        <v>215</v>
      </c>
      <c r="E32" s="86" t="s">
        <v>210</v>
      </c>
      <c r="F32" s="88" t="s">
        <v>165</v>
      </c>
      <c r="G32" s="89" t="s">
        <v>299</v>
      </c>
      <c r="H32" s="90">
        <v>44440</v>
      </c>
      <c r="I32" s="91"/>
      <c r="J32" s="156">
        <v>10000</v>
      </c>
      <c r="K32" s="146">
        <f t="shared" si="0"/>
        <v>287</v>
      </c>
      <c r="L32" s="146">
        <f t="shared" si="1"/>
        <v>709.99999999999989</v>
      </c>
      <c r="M32" s="146">
        <f t="shared" si="2"/>
        <v>260</v>
      </c>
      <c r="N32" s="146">
        <f t="shared" si="3"/>
        <v>304</v>
      </c>
      <c r="O32" s="146">
        <f t="shared" si="4"/>
        <v>709</v>
      </c>
      <c r="P32" s="146">
        <v>0</v>
      </c>
      <c r="Q32" s="146">
        <f t="shared" si="5"/>
        <v>2270</v>
      </c>
      <c r="R32" s="147">
        <f t="shared" si="6"/>
        <v>591</v>
      </c>
      <c r="S32" s="146">
        <f t="shared" si="7"/>
        <v>1419</v>
      </c>
      <c r="T32" s="146">
        <f t="shared" si="8"/>
        <v>9409</v>
      </c>
    </row>
    <row r="33" spans="1:20" ht="21" customHeight="1" x14ac:dyDescent="0.25">
      <c r="A33" s="85">
        <f t="shared" si="9"/>
        <v>24</v>
      </c>
      <c r="B33" s="87" t="s">
        <v>195</v>
      </c>
      <c r="C33" s="86" t="s">
        <v>196</v>
      </c>
      <c r="D33" s="86" t="s">
        <v>136</v>
      </c>
      <c r="E33" s="86" t="s">
        <v>209</v>
      </c>
      <c r="F33" s="88" t="s">
        <v>165</v>
      </c>
      <c r="G33" s="89" t="s">
        <v>298</v>
      </c>
      <c r="H33" s="90">
        <v>44414</v>
      </c>
      <c r="I33" s="91"/>
      <c r="J33" s="156">
        <v>12000</v>
      </c>
      <c r="K33" s="146">
        <f t="shared" si="0"/>
        <v>344.4</v>
      </c>
      <c r="L33" s="146">
        <f t="shared" si="1"/>
        <v>851.99999999999989</v>
      </c>
      <c r="M33" s="146">
        <f t="shared" si="2"/>
        <v>312</v>
      </c>
      <c r="N33" s="146">
        <f t="shared" si="3"/>
        <v>364.8</v>
      </c>
      <c r="O33" s="146">
        <f t="shared" si="4"/>
        <v>850.80000000000007</v>
      </c>
      <c r="P33" s="146">
        <v>0</v>
      </c>
      <c r="Q33" s="146">
        <f t="shared" si="5"/>
        <v>2724</v>
      </c>
      <c r="R33" s="147">
        <f t="shared" si="6"/>
        <v>709.2</v>
      </c>
      <c r="S33" s="146">
        <f t="shared" si="7"/>
        <v>1702.8</v>
      </c>
      <c r="T33" s="146">
        <f t="shared" si="8"/>
        <v>11290.8</v>
      </c>
    </row>
    <row r="34" spans="1:20" ht="23.25" customHeight="1" x14ac:dyDescent="0.25">
      <c r="A34" s="85">
        <f t="shared" si="9"/>
        <v>25</v>
      </c>
      <c r="B34" s="87" t="s">
        <v>422</v>
      </c>
      <c r="C34" s="86" t="s">
        <v>423</v>
      </c>
      <c r="D34" s="86" t="s">
        <v>140</v>
      </c>
      <c r="E34" s="86" t="s">
        <v>156</v>
      </c>
      <c r="F34" s="86" t="s">
        <v>165</v>
      </c>
      <c r="G34" s="95" t="s">
        <v>300</v>
      </c>
      <c r="H34" s="90">
        <v>44866</v>
      </c>
      <c r="I34" s="96"/>
      <c r="J34" s="149">
        <v>15000</v>
      </c>
      <c r="K34" s="146">
        <f t="shared" si="0"/>
        <v>430.5</v>
      </c>
      <c r="L34" s="146">
        <f t="shared" si="1"/>
        <v>1065</v>
      </c>
      <c r="M34" s="146">
        <f t="shared" si="2"/>
        <v>390.00000000000006</v>
      </c>
      <c r="N34" s="146">
        <f t="shared" si="3"/>
        <v>456</v>
      </c>
      <c r="O34" s="146">
        <f t="shared" si="4"/>
        <v>1063.5</v>
      </c>
      <c r="P34" s="146">
        <v>0</v>
      </c>
      <c r="Q34" s="146">
        <f t="shared" si="5"/>
        <v>3405</v>
      </c>
      <c r="R34" s="147">
        <f t="shared" si="6"/>
        <v>886.5</v>
      </c>
      <c r="S34" s="146">
        <f t="shared" si="7"/>
        <v>2128.5</v>
      </c>
      <c r="T34" s="146">
        <f t="shared" si="8"/>
        <v>14113.5</v>
      </c>
    </row>
    <row r="35" spans="1:20" ht="24.75" customHeight="1" x14ac:dyDescent="0.25">
      <c r="A35" s="85">
        <f t="shared" si="9"/>
        <v>26</v>
      </c>
      <c r="B35" s="87" t="s">
        <v>551</v>
      </c>
      <c r="C35" s="86" t="s">
        <v>552</v>
      </c>
      <c r="D35" s="86" t="s">
        <v>490</v>
      </c>
      <c r="E35" s="86" t="s">
        <v>137</v>
      </c>
      <c r="F35" s="86" t="s">
        <v>165</v>
      </c>
      <c r="G35" s="95" t="s">
        <v>300</v>
      </c>
      <c r="H35" s="97">
        <v>45231</v>
      </c>
      <c r="I35" s="96"/>
      <c r="J35" s="149">
        <v>15000</v>
      </c>
      <c r="K35" s="146">
        <f t="shared" si="0"/>
        <v>430.5</v>
      </c>
      <c r="L35" s="146">
        <f t="shared" si="1"/>
        <v>1065</v>
      </c>
      <c r="M35" s="146">
        <f t="shared" si="2"/>
        <v>390.00000000000006</v>
      </c>
      <c r="N35" s="146">
        <f t="shared" si="3"/>
        <v>456</v>
      </c>
      <c r="O35" s="146">
        <f t="shared" si="4"/>
        <v>1063.5</v>
      </c>
      <c r="P35" s="146">
        <v>0</v>
      </c>
      <c r="Q35" s="146">
        <f t="shared" si="5"/>
        <v>3405</v>
      </c>
      <c r="R35" s="147">
        <f t="shared" si="6"/>
        <v>886.5</v>
      </c>
      <c r="S35" s="146">
        <f t="shared" si="7"/>
        <v>2128.5</v>
      </c>
      <c r="T35" s="146">
        <f t="shared" si="8"/>
        <v>14113.5</v>
      </c>
    </row>
    <row r="36" spans="1:20" ht="17.25" customHeight="1" x14ac:dyDescent="0.25">
      <c r="A36" s="85">
        <f t="shared" si="9"/>
        <v>27</v>
      </c>
      <c r="B36" s="87" t="s">
        <v>415</v>
      </c>
      <c r="C36" s="86" t="s">
        <v>416</v>
      </c>
      <c r="D36" s="86" t="s">
        <v>148</v>
      </c>
      <c r="E36" s="86" t="s">
        <v>123</v>
      </c>
      <c r="F36" s="86" t="s">
        <v>165</v>
      </c>
      <c r="G36" s="95" t="s">
        <v>298</v>
      </c>
      <c r="H36" s="90">
        <v>44875</v>
      </c>
      <c r="I36" s="96"/>
      <c r="J36" s="149">
        <v>10000</v>
      </c>
      <c r="K36" s="146">
        <f t="shared" si="0"/>
        <v>287</v>
      </c>
      <c r="L36" s="146">
        <f t="shared" si="1"/>
        <v>709.99999999999989</v>
      </c>
      <c r="M36" s="146">
        <f t="shared" si="2"/>
        <v>260</v>
      </c>
      <c r="N36" s="146">
        <f t="shared" si="3"/>
        <v>304</v>
      </c>
      <c r="O36" s="146">
        <f t="shared" si="4"/>
        <v>709</v>
      </c>
      <c r="P36" s="146">
        <v>0</v>
      </c>
      <c r="Q36" s="146">
        <f t="shared" si="5"/>
        <v>2270</v>
      </c>
      <c r="R36" s="147">
        <f t="shared" si="6"/>
        <v>591</v>
      </c>
      <c r="S36" s="146">
        <f t="shared" si="7"/>
        <v>1419</v>
      </c>
      <c r="T36" s="146">
        <f t="shared" si="8"/>
        <v>9409</v>
      </c>
    </row>
    <row r="37" spans="1:20" ht="23.25" customHeight="1" x14ac:dyDescent="0.25">
      <c r="A37" s="85">
        <f t="shared" si="9"/>
        <v>28</v>
      </c>
      <c r="B37" s="87" t="s">
        <v>461</v>
      </c>
      <c r="C37" s="86" t="s">
        <v>462</v>
      </c>
      <c r="D37" s="86" t="s">
        <v>148</v>
      </c>
      <c r="E37" s="86" t="s">
        <v>297</v>
      </c>
      <c r="F37" s="86" t="s">
        <v>165</v>
      </c>
      <c r="G37" s="95" t="s">
        <v>298</v>
      </c>
      <c r="H37" s="97">
        <v>45148</v>
      </c>
      <c r="I37" s="96"/>
      <c r="J37" s="149">
        <v>10000</v>
      </c>
      <c r="K37" s="146">
        <f t="shared" si="0"/>
        <v>287</v>
      </c>
      <c r="L37" s="146">
        <f t="shared" si="1"/>
        <v>709.99999999999989</v>
      </c>
      <c r="M37" s="146">
        <f t="shared" si="2"/>
        <v>260</v>
      </c>
      <c r="N37" s="146">
        <f t="shared" si="3"/>
        <v>304</v>
      </c>
      <c r="O37" s="146">
        <f t="shared" si="4"/>
        <v>709</v>
      </c>
      <c r="P37" s="146">
        <v>0</v>
      </c>
      <c r="Q37" s="146">
        <f t="shared" si="5"/>
        <v>2270</v>
      </c>
      <c r="R37" s="147">
        <f t="shared" si="6"/>
        <v>591</v>
      </c>
      <c r="S37" s="146">
        <f t="shared" si="7"/>
        <v>1419</v>
      </c>
      <c r="T37" s="146">
        <f t="shared" si="8"/>
        <v>9409</v>
      </c>
    </row>
    <row r="38" spans="1:20" ht="17.25" customHeight="1" x14ac:dyDescent="0.25">
      <c r="A38" s="85">
        <f t="shared" si="9"/>
        <v>29</v>
      </c>
      <c r="B38" s="87" t="s">
        <v>546</v>
      </c>
      <c r="C38" s="86" t="s">
        <v>547</v>
      </c>
      <c r="D38" s="86" t="s">
        <v>537</v>
      </c>
      <c r="E38" s="86" t="s">
        <v>538</v>
      </c>
      <c r="F38" s="86" t="s">
        <v>165</v>
      </c>
      <c r="G38" s="95" t="s">
        <v>301</v>
      </c>
      <c r="H38" s="97">
        <v>45244</v>
      </c>
      <c r="I38" s="96"/>
      <c r="J38" s="149">
        <v>20000</v>
      </c>
      <c r="K38" s="146">
        <f t="shared" si="0"/>
        <v>574</v>
      </c>
      <c r="L38" s="146">
        <f t="shared" si="1"/>
        <v>1419.9999999999998</v>
      </c>
      <c r="M38" s="146">
        <f t="shared" si="2"/>
        <v>520</v>
      </c>
      <c r="N38" s="146">
        <f t="shared" si="3"/>
        <v>608</v>
      </c>
      <c r="O38" s="146">
        <f t="shared" si="4"/>
        <v>1418</v>
      </c>
      <c r="P38" s="146">
        <v>0</v>
      </c>
      <c r="Q38" s="146">
        <f t="shared" si="5"/>
        <v>4540</v>
      </c>
      <c r="R38" s="147">
        <f t="shared" si="6"/>
        <v>1182</v>
      </c>
      <c r="S38" s="146">
        <f t="shared" si="7"/>
        <v>2838</v>
      </c>
      <c r="T38" s="146">
        <f t="shared" si="8"/>
        <v>18818</v>
      </c>
    </row>
    <row r="39" spans="1:20" ht="17.25" customHeight="1" x14ac:dyDescent="0.25">
      <c r="A39" s="85">
        <f t="shared" si="9"/>
        <v>30</v>
      </c>
      <c r="B39" s="87" t="s">
        <v>555</v>
      </c>
      <c r="C39" s="86" t="s">
        <v>556</v>
      </c>
      <c r="D39" s="86" t="s">
        <v>158</v>
      </c>
      <c r="E39" s="86" t="s">
        <v>296</v>
      </c>
      <c r="F39" s="86" t="s">
        <v>165</v>
      </c>
      <c r="G39" s="95" t="s">
        <v>298</v>
      </c>
      <c r="H39" s="97">
        <v>45261</v>
      </c>
      <c r="I39" s="96"/>
      <c r="J39" s="149">
        <v>12000</v>
      </c>
      <c r="K39" s="146">
        <f t="shared" si="0"/>
        <v>344.4</v>
      </c>
      <c r="L39" s="146">
        <f t="shared" si="1"/>
        <v>851.99999999999989</v>
      </c>
      <c r="M39" s="146">
        <f t="shared" si="2"/>
        <v>312</v>
      </c>
      <c r="N39" s="146">
        <f t="shared" si="3"/>
        <v>364.8</v>
      </c>
      <c r="O39" s="146">
        <f t="shared" si="4"/>
        <v>850.80000000000007</v>
      </c>
      <c r="P39" s="146">
        <v>0</v>
      </c>
      <c r="Q39" s="146">
        <f t="shared" si="5"/>
        <v>2724</v>
      </c>
      <c r="R39" s="147">
        <f t="shared" si="6"/>
        <v>709.2</v>
      </c>
      <c r="S39" s="146">
        <f t="shared" si="7"/>
        <v>1702.8</v>
      </c>
      <c r="T39" s="146">
        <f t="shared" si="8"/>
        <v>11290.8</v>
      </c>
    </row>
    <row r="40" spans="1:20" ht="17.25" customHeight="1" x14ac:dyDescent="0.25">
      <c r="A40" s="85">
        <f t="shared" si="9"/>
        <v>31</v>
      </c>
      <c r="B40" s="88" t="s">
        <v>294</v>
      </c>
      <c r="C40" s="86" t="s">
        <v>295</v>
      </c>
      <c r="D40" s="88" t="s">
        <v>156</v>
      </c>
      <c r="E40" s="88" t="s">
        <v>140</v>
      </c>
      <c r="F40" s="88" t="s">
        <v>165</v>
      </c>
      <c r="G40" s="89" t="s">
        <v>300</v>
      </c>
      <c r="H40" s="90">
        <v>44531</v>
      </c>
      <c r="I40" s="91"/>
      <c r="J40" s="157">
        <v>15000</v>
      </c>
      <c r="K40" s="146">
        <f t="shared" si="0"/>
        <v>430.5</v>
      </c>
      <c r="L40" s="146">
        <f t="shared" si="1"/>
        <v>1065</v>
      </c>
      <c r="M40" s="146">
        <f t="shared" si="2"/>
        <v>390.00000000000006</v>
      </c>
      <c r="N40" s="146">
        <f t="shared" si="3"/>
        <v>456</v>
      </c>
      <c r="O40" s="146">
        <f t="shared" si="4"/>
        <v>1063.5</v>
      </c>
      <c r="P40" s="146">
        <v>0</v>
      </c>
      <c r="Q40" s="146">
        <f t="shared" si="5"/>
        <v>3405</v>
      </c>
      <c r="R40" s="147">
        <f t="shared" si="6"/>
        <v>886.5</v>
      </c>
      <c r="S40" s="146">
        <f t="shared" si="7"/>
        <v>2128.5</v>
      </c>
      <c r="T40" s="146">
        <f t="shared" si="8"/>
        <v>14113.5</v>
      </c>
    </row>
    <row r="41" spans="1:20" ht="23.25" customHeight="1" x14ac:dyDescent="0.25">
      <c r="A41" s="85">
        <f t="shared" si="9"/>
        <v>32</v>
      </c>
      <c r="B41" s="87" t="s">
        <v>263</v>
      </c>
      <c r="C41" s="86" t="s">
        <v>264</v>
      </c>
      <c r="D41" s="88" t="s">
        <v>148</v>
      </c>
      <c r="E41" s="88" t="s">
        <v>123</v>
      </c>
      <c r="F41" s="88" t="s">
        <v>165</v>
      </c>
      <c r="G41" s="89" t="s">
        <v>298</v>
      </c>
      <c r="H41" s="90">
        <v>44564</v>
      </c>
      <c r="I41" s="91"/>
      <c r="J41" s="145">
        <v>10000</v>
      </c>
      <c r="K41" s="146">
        <f t="shared" si="0"/>
        <v>287</v>
      </c>
      <c r="L41" s="146">
        <f t="shared" si="1"/>
        <v>709.99999999999989</v>
      </c>
      <c r="M41" s="146">
        <f t="shared" si="2"/>
        <v>260</v>
      </c>
      <c r="N41" s="146">
        <f t="shared" si="3"/>
        <v>304</v>
      </c>
      <c r="O41" s="146">
        <f t="shared" si="4"/>
        <v>709</v>
      </c>
      <c r="P41" s="146">
        <v>0</v>
      </c>
      <c r="Q41" s="146">
        <f t="shared" si="5"/>
        <v>2270</v>
      </c>
      <c r="R41" s="147">
        <f t="shared" si="6"/>
        <v>591</v>
      </c>
      <c r="S41" s="146">
        <f t="shared" si="7"/>
        <v>1419</v>
      </c>
      <c r="T41" s="146">
        <f t="shared" si="8"/>
        <v>9409</v>
      </c>
    </row>
    <row r="42" spans="1:20" ht="24" customHeight="1" x14ac:dyDescent="0.25">
      <c r="A42" s="85">
        <f t="shared" si="9"/>
        <v>33</v>
      </c>
      <c r="B42" s="87" t="s">
        <v>184</v>
      </c>
      <c r="C42" s="86" t="s">
        <v>185</v>
      </c>
      <c r="D42" s="86" t="s">
        <v>213</v>
      </c>
      <c r="E42" s="86" t="s">
        <v>124</v>
      </c>
      <c r="F42" s="88" t="s">
        <v>165</v>
      </c>
      <c r="G42" s="89" t="s">
        <v>299</v>
      </c>
      <c r="H42" s="90">
        <v>43998</v>
      </c>
      <c r="I42" s="91"/>
      <c r="J42" s="145">
        <v>18000</v>
      </c>
      <c r="K42" s="146">
        <f t="shared" si="0"/>
        <v>516.6</v>
      </c>
      <c r="L42" s="146">
        <f t="shared" si="1"/>
        <v>1277.9999999999998</v>
      </c>
      <c r="M42" s="146">
        <f t="shared" si="2"/>
        <v>468.00000000000006</v>
      </c>
      <c r="N42" s="146">
        <f t="shared" si="3"/>
        <v>547.20000000000005</v>
      </c>
      <c r="O42" s="146">
        <f t="shared" si="4"/>
        <v>1276.2</v>
      </c>
      <c r="P42" s="146">
        <v>0</v>
      </c>
      <c r="Q42" s="146">
        <f t="shared" si="5"/>
        <v>4086</v>
      </c>
      <c r="R42" s="147">
        <f t="shared" si="6"/>
        <v>1063.8000000000002</v>
      </c>
      <c r="S42" s="146">
        <f t="shared" si="7"/>
        <v>2554.1999999999998</v>
      </c>
      <c r="T42" s="146">
        <f t="shared" si="8"/>
        <v>16936.2</v>
      </c>
    </row>
    <row r="43" spans="1:20" ht="18" customHeight="1" x14ac:dyDescent="0.25">
      <c r="A43" s="85">
        <f t="shared" si="9"/>
        <v>34</v>
      </c>
      <c r="B43" s="88" t="s">
        <v>364</v>
      </c>
      <c r="C43" s="88" t="s">
        <v>365</v>
      </c>
      <c r="D43" s="88" t="s">
        <v>156</v>
      </c>
      <c r="E43" s="88" t="s">
        <v>140</v>
      </c>
      <c r="F43" s="88" t="s">
        <v>165</v>
      </c>
      <c r="G43" s="89" t="s">
        <v>300</v>
      </c>
      <c r="H43" s="90">
        <v>44774</v>
      </c>
      <c r="I43" s="94"/>
      <c r="J43" s="148">
        <v>15000</v>
      </c>
      <c r="K43" s="146">
        <f t="shared" si="0"/>
        <v>430.5</v>
      </c>
      <c r="L43" s="146">
        <f t="shared" si="1"/>
        <v>1065</v>
      </c>
      <c r="M43" s="146">
        <f t="shared" si="2"/>
        <v>390.00000000000006</v>
      </c>
      <c r="N43" s="146">
        <f t="shared" si="3"/>
        <v>456</v>
      </c>
      <c r="O43" s="146">
        <f t="shared" si="4"/>
        <v>1063.5</v>
      </c>
      <c r="P43" s="146">
        <v>0</v>
      </c>
      <c r="Q43" s="146">
        <f t="shared" si="5"/>
        <v>3405</v>
      </c>
      <c r="R43" s="147">
        <f t="shared" si="6"/>
        <v>886.5</v>
      </c>
      <c r="S43" s="146">
        <f t="shared" si="7"/>
        <v>2128.5</v>
      </c>
      <c r="T43" s="146">
        <f t="shared" si="8"/>
        <v>14113.5</v>
      </c>
    </row>
    <row r="44" spans="1:20" ht="18" customHeight="1" x14ac:dyDescent="0.25">
      <c r="A44" s="85">
        <f t="shared" si="9"/>
        <v>35</v>
      </c>
      <c r="B44" s="87" t="s">
        <v>252</v>
      </c>
      <c r="C44" s="88" t="s">
        <v>253</v>
      </c>
      <c r="D44" s="88" t="s">
        <v>148</v>
      </c>
      <c r="E44" s="88" t="s">
        <v>123</v>
      </c>
      <c r="F44" s="88" t="s">
        <v>165</v>
      </c>
      <c r="G44" s="89" t="s">
        <v>298</v>
      </c>
      <c r="H44" s="90">
        <v>44608</v>
      </c>
      <c r="I44" s="91"/>
      <c r="J44" s="153">
        <v>10000</v>
      </c>
      <c r="K44" s="146">
        <f t="shared" si="0"/>
        <v>287</v>
      </c>
      <c r="L44" s="146">
        <f t="shared" si="1"/>
        <v>709.99999999999989</v>
      </c>
      <c r="M44" s="146">
        <f t="shared" si="2"/>
        <v>260</v>
      </c>
      <c r="N44" s="146">
        <f t="shared" si="3"/>
        <v>304</v>
      </c>
      <c r="O44" s="146">
        <f t="shared" si="4"/>
        <v>709</v>
      </c>
      <c r="P44" s="146">
        <v>0</v>
      </c>
      <c r="Q44" s="146">
        <f t="shared" si="5"/>
        <v>2270</v>
      </c>
      <c r="R44" s="147">
        <f t="shared" si="6"/>
        <v>591</v>
      </c>
      <c r="S44" s="146">
        <f t="shared" si="7"/>
        <v>1419</v>
      </c>
      <c r="T44" s="146">
        <f t="shared" si="8"/>
        <v>9409</v>
      </c>
    </row>
    <row r="45" spans="1:20" ht="21.75" customHeight="1" x14ac:dyDescent="0.25">
      <c r="A45" s="85">
        <f t="shared" si="9"/>
        <v>36</v>
      </c>
      <c r="B45" s="87" t="s">
        <v>307</v>
      </c>
      <c r="C45" s="86" t="s">
        <v>308</v>
      </c>
      <c r="D45" s="88" t="s">
        <v>148</v>
      </c>
      <c r="E45" s="88" t="s">
        <v>123</v>
      </c>
      <c r="F45" s="88" t="s">
        <v>165</v>
      </c>
      <c r="G45" s="89" t="s">
        <v>298</v>
      </c>
      <c r="H45" s="90">
        <v>44657</v>
      </c>
      <c r="I45" s="91"/>
      <c r="J45" s="153">
        <v>10000</v>
      </c>
      <c r="K45" s="146">
        <f t="shared" si="0"/>
        <v>287</v>
      </c>
      <c r="L45" s="146">
        <f t="shared" si="1"/>
        <v>709.99999999999989</v>
      </c>
      <c r="M45" s="146">
        <f t="shared" si="2"/>
        <v>260</v>
      </c>
      <c r="N45" s="146">
        <f t="shared" si="3"/>
        <v>304</v>
      </c>
      <c r="O45" s="146">
        <f t="shared" si="4"/>
        <v>709</v>
      </c>
      <c r="P45" s="146">
        <v>0</v>
      </c>
      <c r="Q45" s="146">
        <f t="shared" si="5"/>
        <v>2270</v>
      </c>
      <c r="R45" s="147">
        <f t="shared" si="6"/>
        <v>591</v>
      </c>
      <c r="S45" s="146">
        <f t="shared" si="7"/>
        <v>1419</v>
      </c>
      <c r="T45" s="146">
        <f t="shared" si="8"/>
        <v>9409</v>
      </c>
    </row>
    <row r="46" spans="1:20" ht="24.75" customHeight="1" x14ac:dyDescent="0.25">
      <c r="A46" s="85">
        <f t="shared" si="9"/>
        <v>37</v>
      </c>
      <c r="B46" s="88" t="s">
        <v>240</v>
      </c>
      <c r="C46" s="88" t="s">
        <v>241</v>
      </c>
      <c r="D46" s="88" t="s">
        <v>153</v>
      </c>
      <c r="E46" s="88" t="s">
        <v>248</v>
      </c>
      <c r="F46" s="88" t="s">
        <v>165</v>
      </c>
      <c r="G46" s="89" t="s">
        <v>300</v>
      </c>
      <c r="H46" s="90">
        <v>44517</v>
      </c>
      <c r="I46" s="91"/>
      <c r="J46" s="153">
        <v>18000</v>
      </c>
      <c r="K46" s="146">
        <f t="shared" si="0"/>
        <v>516.6</v>
      </c>
      <c r="L46" s="146">
        <f t="shared" si="1"/>
        <v>1277.9999999999998</v>
      </c>
      <c r="M46" s="146">
        <f t="shared" si="2"/>
        <v>468.00000000000006</v>
      </c>
      <c r="N46" s="146">
        <f t="shared" si="3"/>
        <v>547.20000000000005</v>
      </c>
      <c r="O46" s="146">
        <f t="shared" si="4"/>
        <v>1276.2</v>
      </c>
      <c r="P46" s="146">
        <v>0</v>
      </c>
      <c r="Q46" s="146">
        <f t="shared" si="5"/>
        <v>4086</v>
      </c>
      <c r="R46" s="147">
        <f t="shared" si="6"/>
        <v>1063.8000000000002</v>
      </c>
      <c r="S46" s="146">
        <f t="shared" si="7"/>
        <v>2554.1999999999998</v>
      </c>
      <c r="T46" s="146">
        <f t="shared" si="8"/>
        <v>16936.2</v>
      </c>
    </row>
    <row r="47" spans="1:20" ht="16.5" customHeight="1" x14ac:dyDescent="0.25">
      <c r="A47" s="85">
        <f t="shared" si="9"/>
        <v>38</v>
      </c>
      <c r="B47" s="87" t="s">
        <v>267</v>
      </c>
      <c r="C47" s="86" t="s">
        <v>268</v>
      </c>
      <c r="D47" s="88" t="s">
        <v>148</v>
      </c>
      <c r="E47" s="86" t="s">
        <v>270</v>
      </c>
      <c r="F47" s="88" t="s">
        <v>165</v>
      </c>
      <c r="G47" s="89" t="s">
        <v>298</v>
      </c>
      <c r="H47" s="90">
        <v>44491</v>
      </c>
      <c r="I47" s="91"/>
      <c r="J47" s="153">
        <v>10000</v>
      </c>
      <c r="K47" s="146">
        <f t="shared" si="0"/>
        <v>287</v>
      </c>
      <c r="L47" s="146">
        <f t="shared" si="1"/>
        <v>709.99999999999989</v>
      </c>
      <c r="M47" s="146">
        <f t="shared" si="2"/>
        <v>260</v>
      </c>
      <c r="N47" s="146">
        <f t="shared" si="3"/>
        <v>304</v>
      </c>
      <c r="O47" s="146">
        <f t="shared" si="4"/>
        <v>709</v>
      </c>
      <c r="P47" s="146">
        <v>0</v>
      </c>
      <c r="Q47" s="146">
        <f t="shared" si="5"/>
        <v>2270</v>
      </c>
      <c r="R47" s="147">
        <f t="shared" si="6"/>
        <v>591</v>
      </c>
      <c r="S47" s="146">
        <f t="shared" si="7"/>
        <v>1419</v>
      </c>
      <c r="T47" s="146">
        <f t="shared" si="8"/>
        <v>9409</v>
      </c>
    </row>
    <row r="48" spans="1:20" ht="25.5" customHeight="1" x14ac:dyDescent="0.25">
      <c r="A48" s="85">
        <f t="shared" si="9"/>
        <v>39</v>
      </c>
      <c r="B48" s="87" t="s">
        <v>494</v>
      </c>
      <c r="C48" s="86" t="s">
        <v>495</v>
      </c>
      <c r="D48" s="86" t="s">
        <v>216</v>
      </c>
      <c r="E48" s="86" t="s">
        <v>496</v>
      </c>
      <c r="F48" s="86" t="s">
        <v>165</v>
      </c>
      <c r="G48" s="95" t="s">
        <v>299</v>
      </c>
      <c r="H48" s="97">
        <v>45212</v>
      </c>
      <c r="I48" s="96"/>
      <c r="J48" s="149">
        <v>15000</v>
      </c>
      <c r="K48" s="146">
        <f t="shared" si="0"/>
        <v>430.5</v>
      </c>
      <c r="L48" s="146">
        <f t="shared" si="1"/>
        <v>1065</v>
      </c>
      <c r="M48" s="146">
        <f t="shared" si="2"/>
        <v>390.00000000000006</v>
      </c>
      <c r="N48" s="146">
        <f t="shared" si="3"/>
        <v>456</v>
      </c>
      <c r="O48" s="146">
        <f t="shared" si="4"/>
        <v>1063.5</v>
      </c>
      <c r="P48" s="146">
        <v>0</v>
      </c>
      <c r="Q48" s="146">
        <f t="shared" si="5"/>
        <v>3405</v>
      </c>
      <c r="R48" s="147">
        <f t="shared" si="6"/>
        <v>886.5</v>
      </c>
      <c r="S48" s="146">
        <f t="shared" si="7"/>
        <v>2128.5</v>
      </c>
      <c r="T48" s="146">
        <f t="shared" si="8"/>
        <v>14113.5</v>
      </c>
    </row>
    <row r="49" spans="1:20" ht="24" customHeight="1" x14ac:dyDescent="0.25">
      <c r="A49" s="85">
        <f t="shared" si="9"/>
        <v>40</v>
      </c>
      <c r="B49" s="99" t="s">
        <v>168</v>
      </c>
      <c r="C49" s="100" t="s">
        <v>169</v>
      </c>
      <c r="D49" s="87" t="s">
        <v>179</v>
      </c>
      <c r="E49" s="86" t="s">
        <v>178</v>
      </c>
      <c r="F49" s="88" t="s">
        <v>165</v>
      </c>
      <c r="G49" s="89" t="s">
        <v>299</v>
      </c>
      <c r="H49" s="90">
        <v>44231</v>
      </c>
      <c r="I49" s="91"/>
      <c r="J49" s="155">
        <v>18000</v>
      </c>
      <c r="K49" s="146">
        <f t="shared" si="0"/>
        <v>516.6</v>
      </c>
      <c r="L49" s="146">
        <f t="shared" si="1"/>
        <v>1277.9999999999998</v>
      </c>
      <c r="M49" s="146">
        <f t="shared" si="2"/>
        <v>468.00000000000006</v>
      </c>
      <c r="N49" s="146">
        <f t="shared" si="3"/>
        <v>547.20000000000005</v>
      </c>
      <c r="O49" s="146">
        <f t="shared" si="4"/>
        <v>1276.2</v>
      </c>
      <c r="P49" s="146">
        <v>0</v>
      </c>
      <c r="Q49" s="146">
        <f t="shared" si="5"/>
        <v>4086</v>
      </c>
      <c r="R49" s="147">
        <f t="shared" si="6"/>
        <v>1063.8000000000002</v>
      </c>
      <c r="S49" s="146">
        <f t="shared" si="7"/>
        <v>2554.1999999999998</v>
      </c>
      <c r="T49" s="146">
        <f t="shared" si="8"/>
        <v>16936.2</v>
      </c>
    </row>
    <row r="50" spans="1:20" ht="21" customHeight="1" x14ac:dyDescent="0.25">
      <c r="A50" s="85">
        <f t="shared" si="9"/>
        <v>41</v>
      </c>
      <c r="B50" s="87" t="s">
        <v>482</v>
      </c>
      <c r="C50" s="86" t="s">
        <v>483</v>
      </c>
      <c r="D50" s="86" t="s">
        <v>158</v>
      </c>
      <c r="E50" s="86" t="s">
        <v>296</v>
      </c>
      <c r="F50" s="86" t="s">
        <v>165</v>
      </c>
      <c r="G50" s="95" t="s">
        <v>298</v>
      </c>
      <c r="H50" s="90">
        <v>45180</v>
      </c>
      <c r="I50" s="96"/>
      <c r="J50" s="149">
        <v>12000</v>
      </c>
      <c r="K50" s="146">
        <f t="shared" si="0"/>
        <v>344.4</v>
      </c>
      <c r="L50" s="146">
        <f t="shared" si="1"/>
        <v>851.99999999999989</v>
      </c>
      <c r="M50" s="146">
        <f t="shared" si="2"/>
        <v>312</v>
      </c>
      <c r="N50" s="146">
        <f t="shared" si="3"/>
        <v>364.8</v>
      </c>
      <c r="O50" s="146">
        <f t="shared" si="4"/>
        <v>850.80000000000007</v>
      </c>
      <c r="P50" s="146">
        <v>0</v>
      </c>
      <c r="Q50" s="146">
        <f t="shared" si="5"/>
        <v>2724</v>
      </c>
      <c r="R50" s="147">
        <f t="shared" si="6"/>
        <v>709.2</v>
      </c>
      <c r="S50" s="146">
        <f t="shared" si="7"/>
        <v>1702.8</v>
      </c>
      <c r="T50" s="146">
        <f t="shared" si="8"/>
        <v>11290.8</v>
      </c>
    </row>
    <row r="51" spans="1:20" ht="23.25" customHeight="1" x14ac:dyDescent="0.25">
      <c r="A51" s="85">
        <f t="shared" si="9"/>
        <v>42</v>
      </c>
      <c r="B51" s="101" t="s">
        <v>311</v>
      </c>
      <c r="C51" s="102" t="s">
        <v>312</v>
      </c>
      <c r="D51" s="88" t="s">
        <v>148</v>
      </c>
      <c r="E51" s="88" t="s">
        <v>123</v>
      </c>
      <c r="F51" s="88" t="s">
        <v>165</v>
      </c>
      <c r="G51" s="89" t="s">
        <v>298</v>
      </c>
      <c r="H51" s="90">
        <v>44655</v>
      </c>
      <c r="I51" s="91"/>
      <c r="J51" s="158">
        <v>10000</v>
      </c>
      <c r="K51" s="146">
        <f t="shared" si="0"/>
        <v>287</v>
      </c>
      <c r="L51" s="146">
        <f t="shared" si="1"/>
        <v>709.99999999999989</v>
      </c>
      <c r="M51" s="146">
        <f t="shared" si="2"/>
        <v>260</v>
      </c>
      <c r="N51" s="146">
        <f t="shared" si="3"/>
        <v>304</v>
      </c>
      <c r="O51" s="146">
        <f t="shared" si="4"/>
        <v>709</v>
      </c>
      <c r="P51" s="146">
        <v>0</v>
      </c>
      <c r="Q51" s="146">
        <f t="shared" si="5"/>
        <v>2270</v>
      </c>
      <c r="R51" s="147">
        <f t="shared" si="6"/>
        <v>591</v>
      </c>
      <c r="S51" s="146">
        <f t="shared" si="7"/>
        <v>1419</v>
      </c>
      <c r="T51" s="146">
        <f t="shared" si="8"/>
        <v>9409</v>
      </c>
    </row>
    <row r="52" spans="1:20" ht="14.25" customHeight="1" x14ac:dyDescent="0.25">
      <c r="A52" s="85">
        <f t="shared" si="9"/>
        <v>43</v>
      </c>
      <c r="B52" s="101" t="s">
        <v>484</v>
      </c>
      <c r="C52" s="101" t="s">
        <v>485</v>
      </c>
      <c r="D52" s="87" t="s">
        <v>216</v>
      </c>
      <c r="E52" s="87" t="s">
        <v>137</v>
      </c>
      <c r="F52" s="87" t="s">
        <v>165</v>
      </c>
      <c r="G52" s="89" t="s">
        <v>300</v>
      </c>
      <c r="H52" s="103">
        <v>45181</v>
      </c>
      <c r="I52" s="91"/>
      <c r="J52" s="159">
        <v>15000</v>
      </c>
      <c r="K52" s="146">
        <f t="shared" si="0"/>
        <v>430.5</v>
      </c>
      <c r="L52" s="146">
        <f t="shared" si="1"/>
        <v>1065</v>
      </c>
      <c r="M52" s="146">
        <f t="shared" si="2"/>
        <v>390.00000000000006</v>
      </c>
      <c r="N52" s="146">
        <f t="shared" si="3"/>
        <v>456</v>
      </c>
      <c r="O52" s="146">
        <f t="shared" si="4"/>
        <v>1063.5</v>
      </c>
      <c r="P52" s="146">
        <v>0</v>
      </c>
      <c r="Q52" s="146">
        <f t="shared" si="5"/>
        <v>3405</v>
      </c>
      <c r="R52" s="147">
        <f t="shared" si="6"/>
        <v>886.5</v>
      </c>
      <c r="S52" s="146">
        <f t="shared" si="7"/>
        <v>2128.5</v>
      </c>
      <c r="T52" s="146">
        <f t="shared" si="8"/>
        <v>14113.5</v>
      </c>
    </row>
    <row r="53" spans="1:20" ht="15.75" customHeight="1" x14ac:dyDescent="0.25">
      <c r="A53" s="85">
        <f t="shared" si="9"/>
        <v>44</v>
      </c>
      <c r="B53" s="88" t="s">
        <v>353</v>
      </c>
      <c r="C53" s="88" t="s">
        <v>354</v>
      </c>
      <c r="D53" s="88" t="s">
        <v>136</v>
      </c>
      <c r="E53" s="88" t="s">
        <v>209</v>
      </c>
      <c r="F53" s="88" t="s">
        <v>165</v>
      </c>
      <c r="G53" s="89" t="s">
        <v>298</v>
      </c>
      <c r="H53" s="90">
        <v>44774</v>
      </c>
      <c r="I53" s="91"/>
      <c r="J53" s="160">
        <v>12000</v>
      </c>
      <c r="K53" s="146">
        <f t="shared" si="0"/>
        <v>344.4</v>
      </c>
      <c r="L53" s="146">
        <f t="shared" si="1"/>
        <v>851.99999999999989</v>
      </c>
      <c r="M53" s="146">
        <f t="shared" si="2"/>
        <v>312</v>
      </c>
      <c r="N53" s="146">
        <f t="shared" si="3"/>
        <v>364.8</v>
      </c>
      <c r="O53" s="146">
        <f t="shared" si="4"/>
        <v>850.80000000000007</v>
      </c>
      <c r="P53" s="146">
        <v>0</v>
      </c>
      <c r="Q53" s="146">
        <f t="shared" si="5"/>
        <v>2724</v>
      </c>
      <c r="R53" s="147">
        <f t="shared" si="6"/>
        <v>709.2</v>
      </c>
      <c r="S53" s="146">
        <f t="shared" si="7"/>
        <v>1702.8</v>
      </c>
      <c r="T53" s="146">
        <f t="shared" si="8"/>
        <v>11290.8</v>
      </c>
    </row>
    <row r="54" spans="1:20" ht="21.75" customHeight="1" x14ac:dyDescent="0.25">
      <c r="A54" s="85">
        <f>1+A53</f>
        <v>45</v>
      </c>
      <c r="B54" s="87" t="s">
        <v>442</v>
      </c>
      <c r="C54" s="86" t="s">
        <v>443</v>
      </c>
      <c r="D54" s="86" t="s">
        <v>156</v>
      </c>
      <c r="E54" s="86" t="s">
        <v>332</v>
      </c>
      <c r="F54" s="86" t="s">
        <v>165</v>
      </c>
      <c r="G54" s="95" t="s">
        <v>300</v>
      </c>
      <c r="H54" s="90">
        <v>45019</v>
      </c>
      <c r="I54" s="96"/>
      <c r="J54" s="150">
        <v>13000</v>
      </c>
      <c r="K54" s="146">
        <f t="shared" si="0"/>
        <v>373.1</v>
      </c>
      <c r="L54" s="146">
        <f t="shared" si="1"/>
        <v>922.99999999999989</v>
      </c>
      <c r="M54" s="146">
        <f t="shared" si="2"/>
        <v>338.00000000000006</v>
      </c>
      <c r="N54" s="146">
        <f t="shared" si="3"/>
        <v>395.2</v>
      </c>
      <c r="O54" s="146">
        <f t="shared" si="4"/>
        <v>921.7</v>
      </c>
      <c r="P54" s="146">
        <v>0</v>
      </c>
      <c r="Q54" s="146">
        <f t="shared" si="5"/>
        <v>2951</v>
      </c>
      <c r="R54" s="147">
        <f t="shared" si="6"/>
        <v>768.3</v>
      </c>
      <c r="S54" s="146">
        <f t="shared" si="7"/>
        <v>1844.6999999999998</v>
      </c>
      <c r="T54" s="146">
        <f t="shared" si="8"/>
        <v>12231.7</v>
      </c>
    </row>
    <row r="55" spans="1:20" ht="25.5" customHeight="1" x14ac:dyDescent="0.25">
      <c r="A55" s="85">
        <f t="shared" si="9"/>
        <v>46</v>
      </c>
      <c r="B55" s="87" t="s">
        <v>309</v>
      </c>
      <c r="C55" s="86" t="s">
        <v>310</v>
      </c>
      <c r="D55" s="88" t="s">
        <v>148</v>
      </c>
      <c r="E55" s="88" t="s">
        <v>123</v>
      </c>
      <c r="F55" s="88" t="s">
        <v>165</v>
      </c>
      <c r="G55" s="89" t="s">
        <v>298</v>
      </c>
      <c r="H55" s="90">
        <v>44652</v>
      </c>
      <c r="I55" s="91"/>
      <c r="J55" s="153">
        <v>10000</v>
      </c>
      <c r="K55" s="146">
        <f t="shared" si="0"/>
        <v>287</v>
      </c>
      <c r="L55" s="146">
        <f t="shared" si="1"/>
        <v>709.99999999999989</v>
      </c>
      <c r="M55" s="146">
        <f t="shared" si="2"/>
        <v>260</v>
      </c>
      <c r="N55" s="146">
        <f t="shared" si="3"/>
        <v>304</v>
      </c>
      <c r="O55" s="146">
        <f t="shared" si="4"/>
        <v>709</v>
      </c>
      <c r="P55" s="146">
        <v>0</v>
      </c>
      <c r="Q55" s="146">
        <f t="shared" si="5"/>
        <v>2270</v>
      </c>
      <c r="R55" s="147">
        <f t="shared" si="6"/>
        <v>591</v>
      </c>
      <c r="S55" s="146">
        <f t="shared" si="7"/>
        <v>1419</v>
      </c>
      <c r="T55" s="146">
        <f t="shared" si="8"/>
        <v>9409</v>
      </c>
    </row>
    <row r="56" spans="1:20" ht="28.5" customHeight="1" x14ac:dyDescent="0.25">
      <c r="A56" s="85">
        <f t="shared" si="9"/>
        <v>47</v>
      </c>
      <c r="B56" s="93" t="s">
        <v>368</v>
      </c>
      <c r="C56" s="86" t="s">
        <v>369</v>
      </c>
      <c r="D56" s="88" t="s">
        <v>156</v>
      </c>
      <c r="E56" s="88" t="s">
        <v>140</v>
      </c>
      <c r="F56" s="88" t="s">
        <v>165</v>
      </c>
      <c r="G56" s="89" t="s">
        <v>300</v>
      </c>
      <c r="H56" s="90">
        <v>44774</v>
      </c>
      <c r="I56" s="94"/>
      <c r="J56" s="148">
        <v>15000</v>
      </c>
      <c r="K56" s="146">
        <f t="shared" si="0"/>
        <v>430.5</v>
      </c>
      <c r="L56" s="146">
        <f t="shared" si="1"/>
        <v>1065</v>
      </c>
      <c r="M56" s="146">
        <f t="shared" si="2"/>
        <v>390.00000000000006</v>
      </c>
      <c r="N56" s="146">
        <f t="shared" si="3"/>
        <v>456</v>
      </c>
      <c r="O56" s="146">
        <f t="shared" si="4"/>
        <v>1063.5</v>
      </c>
      <c r="P56" s="146">
        <v>0</v>
      </c>
      <c r="Q56" s="146">
        <f t="shared" si="5"/>
        <v>3405</v>
      </c>
      <c r="R56" s="147">
        <f t="shared" si="6"/>
        <v>886.5</v>
      </c>
      <c r="S56" s="146">
        <f t="shared" si="7"/>
        <v>2128.5</v>
      </c>
      <c r="T56" s="146">
        <f t="shared" si="8"/>
        <v>14113.5</v>
      </c>
    </row>
    <row r="57" spans="1:20" ht="34.5" customHeight="1" x14ac:dyDescent="0.25">
      <c r="A57" s="85">
        <f t="shared" si="9"/>
        <v>48</v>
      </c>
      <c r="B57" s="87" t="s">
        <v>541</v>
      </c>
      <c r="C57" s="86" t="s">
        <v>542</v>
      </c>
      <c r="D57" s="86" t="s">
        <v>447</v>
      </c>
      <c r="E57" s="86" t="s">
        <v>543</v>
      </c>
      <c r="F57" s="86" t="s">
        <v>165</v>
      </c>
      <c r="G57" s="95" t="s">
        <v>299</v>
      </c>
      <c r="H57" s="97">
        <v>45231</v>
      </c>
      <c r="I57" s="96"/>
      <c r="J57" s="149">
        <v>10000</v>
      </c>
      <c r="K57" s="146">
        <f t="shared" si="0"/>
        <v>287</v>
      </c>
      <c r="L57" s="146">
        <f t="shared" si="1"/>
        <v>709.99999999999989</v>
      </c>
      <c r="M57" s="146">
        <f t="shared" si="2"/>
        <v>260</v>
      </c>
      <c r="N57" s="146">
        <f t="shared" si="3"/>
        <v>304</v>
      </c>
      <c r="O57" s="146">
        <f t="shared" si="4"/>
        <v>709</v>
      </c>
      <c r="P57" s="146">
        <v>0</v>
      </c>
      <c r="Q57" s="146">
        <f t="shared" si="5"/>
        <v>2270</v>
      </c>
      <c r="R57" s="147">
        <f t="shared" si="6"/>
        <v>591</v>
      </c>
      <c r="S57" s="146">
        <f t="shared" si="7"/>
        <v>1419</v>
      </c>
      <c r="T57" s="146">
        <f t="shared" si="8"/>
        <v>9409</v>
      </c>
    </row>
    <row r="58" spans="1:20" ht="21.75" customHeight="1" x14ac:dyDescent="0.25">
      <c r="A58" s="85">
        <f t="shared" si="9"/>
        <v>49</v>
      </c>
      <c r="B58" s="87" t="s">
        <v>449</v>
      </c>
      <c r="C58" s="86" t="s">
        <v>450</v>
      </c>
      <c r="D58" s="86" t="s">
        <v>136</v>
      </c>
      <c r="E58" s="86" t="s">
        <v>209</v>
      </c>
      <c r="F58" s="86" t="s">
        <v>165</v>
      </c>
      <c r="G58" s="95" t="s">
        <v>298</v>
      </c>
      <c r="H58" s="90">
        <v>45078</v>
      </c>
      <c r="I58" s="96"/>
      <c r="J58" s="149">
        <v>13000</v>
      </c>
      <c r="K58" s="146">
        <f t="shared" si="0"/>
        <v>373.1</v>
      </c>
      <c r="L58" s="146">
        <f t="shared" si="1"/>
        <v>922.99999999999989</v>
      </c>
      <c r="M58" s="146">
        <f t="shared" si="2"/>
        <v>338.00000000000006</v>
      </c>
      <c r="N58" s="146">
        <f t="shared" si="3"/>
        <v>395.2</v>
      </c>
      <c r="O58" s="146">
        <f t="shared" si="4"/>
        <v>921.7</v>
      </c>
      <c r="P58" s="146">
        <v>0</v>
      </c>
      <c r="Q58" s="146">
        <f t="shared" si="5"/>
        <v>2951</v>
      </c>
      <c r="R58" s="147">
        <f t="shared" si="6"/>
        <v>768.3</v>
      </c>
      <c r="S58" s="146">
        <f t="shared" si="7"/>
        <v>1844.6999999999998</v>
      </c>
      <c r="T58" s="146">
        <f t="shared" si="8"/>
        <v>12231.7</v>
      </c>
    </row>
    <row r="59" spans="1:20" ht="24.75" customHeight="1" x14ac:dyDescent="0.25">
      <c r="A59" s="85">
        <f t="shared" si="9"/>
        <v>50</v>
      </c>
      <c r="B59" s="87" t="s">
        <v>389</v>
      </c>
      <c r="C59" s="86" t="s">
        <v>390</v>
      </c>
      <c r="D59" s="86" t="s">
        <v>148</v>
      </c>
      <c r="E59" s="86" t="s">
        <v>123</v>
      </c>
      <c r="F59" s="88" t="s">
        <v>165</v>
      </c>
      <c r="G59" s="95" t="s">
        <v>298</v>
      </c>
      <c r="H59" s="90">
        <v>44846</v>
      </c>
      <c r="I59" s="96"/>
      <c r="J59" s="150">
        <v>10000</v>
      </c>
      <c r="K59" s="146">
        <f t="shared" si="0"/>
        <v>287</v>
      </c>
      <c r="L59" s="146">
        <f t="shared" si="1"/>
        <v>709.99999999999989</v>
      </c>
      <c r="M59" s="146">
        <f t="shared" si="2"/>
        <v>260</v>
      </c>
      <c r="N59" s="146">
        <f t="shared" si="3"/>
        <v>304</v>
      </c>
      <c r="O59" s="146">
        <f t="shared" si="4"/>
        <v>709</v>
      </c>
      <c r="P59" s="146">
        <v>0</v>
      </c>
      <c r="Q59" s="146">
        <f t="shared" si="5"/>
        <v>2270</v>
      </c>
      <c r="R59" s="147">
        <f t="shared" si="6"/>
        <v>591</v>
      </c>
      <c r="S59" s="146">
        <f t="shared" si="7"/>
        <v>1419</v>
      </c>
      <c r="T59" s="146">
        <f t="shared" si="8"/>
        <v>9409</v>
      </c>
    </row>
    <row r="60" spans="1:20" ht="27" customHeight="1" x14ac:dyDescent="0.25">
      <c r="A60" s="85">
        <f t="shared" si="9"/>
        <v>51</v>
      </c>
      <c r="B60" s="87" t="s">
        <v>280</v>
      </c>
      <c r="C60" s="86" t="s">
        <v>281</v>
      </c>
      <c r="D60" s="88" t="s">
        <v>213</v>
      </c>
      <c r="E60" s="88" t="s">
        <v>153</v>
      </c>
      <c r="F60" s="88" t="s">
        <v>165</v>
      </c>
      <c r="G60" s="89" t="s">
        <v>300</v>
      </c>
      <c r="H60" s="90">
        <v>44599</v>
      </c>
      <c r="I60" s="91"/>
      <c r="J60" s="161">
        <v>15000</v>
      </c>
      <c r="K60" s="146">
        <f t="shared" si="0"/>
        <v>430.5</v>
      </c>
      <c r="L60" s="146">
        <f t="shared" si="1"/>
        <v>1065</v>
      </c>
      <c r="M60" s="146">
        <f t="shared" si="2"/>
        <v>390.00000000000006</v>
      </c>
      <c r="N60" s="146">
        <f t="shared" si="3"/>
        <v>456</v>
      </c>
      <c r="O60" s="146">
        <f t="shared" si="4"/>
        <v>1063.5</v>
      </c>
      <c r="P60" s="146">
        <v>0</v>
      </c>
      <c r="Q60" s="146">
        <f t="shared" si="5"/>
        <v>3405</v>
      </c>
      <c r="R60" s="147">
        <f t="shared" si="6"/>
        <v>886.5</v>
      </c>
      <c r="S60" s="146">
        <f t="shared" si="7"/>
        <v>2128.5</v>
      </c>
      <c r="T60" s="146">
        <f t="shared" si="8"/>
        <v>14113.5</v>
      </c>
    </row>
    <row r="61" spans="1:20" ht="27.75" customHeight="1" x14ac:dyDescent="0.25">
      <c r="A61" s="85">
        <f t="shared" si="9"/>
        <v>52</v>
      </c>
      <c r="B61" s="104" t="s">
        <v>342</v>
      </c>
      <c r="C61" s="105" t="s">
        <v>343</v>
      </c>
      <c r="D61" s="88" t="s">
        <v>148</v>
      </c>
      <c r="E61" s="88" t="s">
        <v>142</v>
      </c>
      <c r="F61" s="88" t="s">
        <v>165</v>
      </c>
      <c r="G61" s="89" t="s">
        <v>298</v>
      </c>
      <c r="H61" s="90">
        <v>44682</v>
      </c>
      <c r="I61" s="91"/>
      <c r="J61" s="160">
        <v>10000</v>
      </c>
      <c r="K61" s="146">
        <f t="shared" si="0"/>
        <v>287</v>
      </c>
      <c r="L61" s="146">
        <f t="shared" si="1"/>
        <v>709.99999999999989</v>
      </c>
      <c r="M61" s="146">
        <f t="shared" si="2"/>
        <v>260</v>
      </c>
      <c r="N61" s="146">
        <f t="shared" si="3"/>
        <v>304</v>
      </c>
      <c r="O61" s="146">
        <f t="shared" si="4"/>
        <v>709</v>
      </c>
      <c r="P61" s="146">
        <v>0</v>
      </c>
      <c r="Q61" s="146">
        <f t="shared" si="5"/>
        <v>2270</v>
      </c>
      <c r="R61" s="147">
        <f t="shared" si="6"/>
        <v>591</v>
      </c>
      <c r="S61" s="146">
        <f t="shared" si="7"/>
        <v>1419</v>
      </c>
      <c r="T61" s="146">
        <f t="shared" si="8"/>
        <v>9409</v>
      </c>
    </row>
    <row r="62" spans="1:20" ht="32.25" customHeight="1" x14ac:dyDescent="0.25">
      <c r="A62" s="85">
        <f t="shared" si="9"/>
        <v>53</v>
      </c>
      <c r="B62" s="87" t="s">
        <v>399</v>
      </c>
      <c r="C62" s="86" t="s">
        <v>400</v>
      </c>
      <c r="D62" s="86" t="s">
        <v>148</v>
      </c>
      <c r="E62" s="86" t="s">
        <v>398</v>
      </c>
      <c r="F62" s="86" t="s">
        <v>165</v>
      </c>
      <c r="G62" s="95" t="s">
        <v>298</v>
      </c>
      <c r="H62" s="90">
        <v>44866</v>
      </c>
      <c r="I62" s="96"/>
      <c r="J62" s="150">
        <v>10000</v>
      </c>
      <c r="K62" s="146">
        <f t="shared" si="0"/>
        <v>287</v>
      </c>
      <c r="L62" s="146">
        <f t="shared" si="1"/>
        <v>709.99999999999989</v>
      </c>
      <c r="M62" s="146">
        <f t="shared" si="2"/>
        <v>260</v>
      </c>
      <c r="N62" s="146">
        <f t="shared" si="3"/>
        <v>304</v>
      </c>
      <c r="O62" s="146">
        <f t="shared" si="4"/>
        <v>709</v>
      </c>
      <c r="P62" s="146">
        <v>0</v>
      </c>
      <c r="Q62" s="146">
        <f t="shared" si="5"/>
        <v>2270</v>
      </c>
      <c r="R62" s="147">
        <f t="shared" si="6"/>
        <v>591</v>
      </c>
      <c r="S62" s="146">
        <f t="shared" si="7"/>
        <v>1419</v>
      </c>
      <c r="T62" s="146">
        <f t="shared" si="8"/>
        <v>9409</v>
      </c>
    </row>
    <row r="63" spans="1:20" ht="33.75" customHeight="1" x14ac:dyDescent="0.25">
      <c r="A63" s="85">
        <f t="shared" si="9"/>
        <v>54</v>
      </c>
      <c r="B63" s="87" t="s">
        <v>548</v>
      </c>
      <c r="C63" s="86" t="s">
        <v>549</v>
      </c>
      <c r="D63" s="86" t="s">
        <v>514</v>
      </c>
      <c r="E63" s="86" t="s">
        <v>550</v>
      </c>
      <c r="F63" s="86" t="s">
        <v>165</v>
      </c>
      <c r="G63" s="95" t="s">
        <v>300</v>
      </c>
      <c r="H63" s="97">
        <v>45231</v>
      </c>
      <c r="I63" s="96"/>
      <c r="J63" s="150">
        <v>13000</v>
      </c>
      <c r="K63" s="146">
        <f t="shared" si="0"/>
        <v>373.1</v>
      </c>
      <c r="L63" s="146">
        <f t="shared" si="1"/>
        <v>922.99999999999989</v>
      </c>
      <c r="M63" s="146">
        <f t="shared" si="2"/>
        <v>338.00000000000006</v>
      </c>
      <c r="N63" s="146">
        <f t="shared" si="3"/>
        <v>395.2</v>
      </c>
      <c r="O63" s="146">
        <f t="shared" si="4"/>
        <v>921.7</v>
      </c>
      <c r="P63" s="146">
        <v>0</v>
      </c>
      <c r="Q63" s="146">
        <f t="shared" si="5"/>
        <v>2951</v>
      </c>
      <c r="R63" s="147">
        <f t="shared" si="6"/>
        <v>768.3</v>
      </c>
      <c r="S63" s="146">
        <f t="shared" si="7"/>
        <v>1844.6999999999998</v>
      </c>
      <c r="T63" s="146">
        <f t="shared" si="8"/>
        <v>12231.7</v>
      </c>
    </row>
    <row r="64" spans="1:20" ht="28.5" customHeight="1" x14ac:dyDescent="0.25">
      <c r="A64" s="85">
        <f t="shared" si="9"/>
        <v>55</v>
      </c>
      <c r="B64" s="87" t="s">
        <v>459</v>
      </c>
      <c r="C64" s="86" t="s">
        <v>460</v>
      </c>
      <c r="D64" s="86" t="s">
        <v>148</v>
      </c>
      <c r="E64" s="86" t="s">
        <v>123</v>
      </c>
      <c r="F64" s="86" t="s">
        <v>165</v>
      </c>
      <c r="G64" s="95" t="s">
        <v>298</v>
      </c>
      <c r="H64" s="97">
        <v>45094</v>
      </c>
      <c r="I64" s="96"/>
      <c r="J64" s="150">
        <v>10000</v>
      </c>
      <c r="K64" s="146">
        <f t="shared" si="0"/>
        <v>287</v>
      </c>
      <c r="L64" s="146">
        <f t="shared" si="1"/>
        <v>709.99999999999989</v>
      </c>
      <c r="M64" s="146">
        <f t="shared" si="2"/>
        <v>260</v>
      </c>
      <c r="N64" s="146">
        <f t="shared" si="3"/>
        <v>304</v>
      </c>
      <c r="O64" s="146">
        <f t="shared" si="4"/>
        <v>709</v>
      </c>
      <c r="P64" s="146">
        <v>0</v>
      </c>
      <c r="Q64" s="146">
        <f t="shared" si="5"/>
        <v>2270</v>
      </c>
      <c r="R64" s="147">
        <f t="shared" si="6"/>
        <v>591</v>
      </c>
      <c r="S64" s="146">
        <f t="shared" si="7"/>
        <v>1419</v>
      </c>
      <c r="T64" s="146">
        <f t="shared" si="8"/>
        <v>9409</v>
      </c>
    </row>
    <row r="65" spans="1:20" ht="27.75" customHeight="1" x14ac:dyDescent="0.25">
      <c r="A65" s="85">
        <f t="shared" si="9"/>
        <v>56</v>
      </c>
      <c r="B65" s="87" t="s">
        <v>533</v>
      </c>
      <c r="C65" s="86" t="s">
        <v>534</v>
      </c>
      <c r="D65" s="86" t="s">
        <v>148</v>
      </c>
      <c r="E65" s="86" t="s">
        <v>123</v>
      </c>
      <c r="F65" s="86" t="s">
        <v>165</v>
      </c>
      <c r="G65" s="95" t="s">
        <v>298</v>
      </c>
      <c r="H65" s="97">
        <v>44940</v>
      </c>
      <c r="I65" s="96"/>
      <c r="J65" s="150">
        <v>10000</v>
      </c>
      <c r="K65" s="146">
        <f t="shared" si="0"/>
        <v>287</v>
      </c>
      <c r="L65" s="146">
        <f t="shared" si="1"/>
        <v>709.99999999999989</v>
      </c>
      <c r="M65" s="146">
        <f t="shared" si="2"/>
        <v>260</v>
      </c>
      <c r="N65" s="146">
        <f t="shared" si="3"/>
        <v>304</v>
      </c>
      <c r="O65" s="146">
        <f t="shared" si="4"/>
        <v>709</v>
      </c>
      <c r="P65" s="146">
        <v>0</v>
      </c>
      <c r="Q65" s="146">
        <f t="shared" si="5"/>
        <v>2270</v>
      </c>
      <c r="R65" s="147">
        <f t="shared" si="6"/>
        <v>591</v>
      </c>
      <c r="S65" s="146">
        <f t="shared" si="7"/>
        <v>1419</v>
      </c>
      <c r="T65" s="146">
        <f t="shared" si="8"/>
        <v>9409</v>
      </c>
    </row>
    <row r="66" spans="1:20" ht="22.5" customHeight="1" x14ac:dyDescent="0.25">
      <c r="A66" s="85">
        <f t="shared" si="9"/>
        <v>57</v>
      </c>
      <c r="B66" s="88" t="s">
        <v>602</v>
      </c>
      <c r="C66" s="87" t="s">
        <v>289</v>
      </c>
      <c r="D66" s="88" t="s">
        <v>158</v>
      </c>
      <c r="E66" s="88" t="s">
        <v>296</v>
      </c>
      <c r="F66" s="88" t="s">
        <v>165</v>
      </c>
      <c r="G66" s="89" t="s">
        <v>298</v>
      </c>
      <c r="H66" s="90">
        <v>44531</v>
      </c>
      <c r="I66" s="91"/>
      <c r="J66" s="162">
        <v>12100</v>
      </c>
      <c r="K66" s="146">
        <f t="shared" si="0"/>
        <v>347.27</v>
      </c>
      <c r="L66" s="146">
        <f t="shared" si="1"/>
        <v>859.09999999999991</v>
      </c>
      <c r="M66" s="146">
        <f t="shared" si="2"/>
        <v>314.60000000000002</v>
      </c>
      <c r="N66" s="146">
        <f t="shared" si="3"/>
        <v>367.84</v>
      </c>
      <c r="O66" s="146">
        <f t="shared" si="4"/>
        <v>857.8900000000001</v>
      </c>
      <c r="P66" s="146">
        <v>0</v>
      </c>
      <c r="Q66" s="146">
        <f t="shared" si="5"/>
        <v>2746.7</v>
      </c>
      <c r="R66" s="147">
        <f t="shared" si="6"/>
        <v>715.1099999999999</v>
      </c>
      <c r="S66" s="146">
        <f t="shared" si="7"/>
        <v>1716.99</v>
      </c>
      <c r="T66" s="146">
        <f t="shared" si="8"/>
        <v>11384.89</v>
      </c>
    </row>
    <row r="67" spans="1:20" ht="26.25" customHeight="1" x14ac:dyDescent="0.25">
      <c r="A67" s="85">
        <f t="shared" si="9"/>
        <v>58</v>
      </c>
      <c r="B67" s="88" t="s">
        <v>330</v>
      </c>
      <c r="C67" s="88" t="s">
        <v>331</v>
      </c>
      <c r="D67" s="88" t="s">
        <v>156</v>
      </c>
      <c r="E67" s="88" t="s">
        <v>332</v>
      </c>
      <c r="F67" s="88" t="s">
        <v>165</v>
      </c>
      <c r="G67" s="89" t="s">
        <v>300</v>
      </c>
      <c r="H67" s="90">
        <v>44697</v>
      </c>
      <c r="I67" s="91"/>
      <c r="J67" s="154">
        <v>13000</v>
      </c>
      <c r="K67" s="146">
        <f t="shared" si="0"/>
        <v>373.1</v>
      </c>
      <c r="L67" s="146">
        <f t="shared" si="1"/>
        <v>922.99999999999989</v>
      </c>
      <c r="M67" s="146">
        <f t="shared" si="2"/>
        <v>338.00000000000006</v>
      </c>
      <c r="N67" s="146">
        <f t="shared" si="3"/>
        <v>395.2</v>
      </c>
      <c r="O67" s="146">
        <f t="shared" si="4"/>
        <v>921.7</v>
      </c>
      <c r="P67" s="146">
        <v>0</v>
      </c>
      <c r="Q67" s="146">
        <f t="shared" si="5"/>
        <v>2951</v>
      </c>
      <c r="R67" s="147">
        <f t="shared" si="6"/>
        <v>768.3</v>
      </c>
      <c r="S67" s="146">
        <f t="shared" si="7"/>
        <v>1844.6999999999998</v>
      </c>
      <c r="T67" s="146">
        <f t="shared" si="8"/>
        <v>12231.7</v>
      </c>
    </row>
    <row r="68" spans="1:20" ht="24.75" customHeight="1" x14ac:dyDescent="0.25">
      <c r="A68" s="85">
        <f t="shared" si="9"/>
        <v>59</v>
      </c>
      <c r="B68" s="87" t="s">
        <v>428</v>
      </c>
      <c r="C68" s="86" t="s">
        <v>429</v>
      </c>
      <c r="D68" s="86" t="s">
        <v>179</v>
      </c>
      <c r="E68" s="86" t="s">
        <v>430</v>
      </c>
      <c r="F68" s="86" t="s">
        <v>165</v>
      </c>
      <c r="G68" s="95" t="s">
        <v>301</v>
      </c>
      <c r="H68" s="90">
        <v>44896</v>
      </c>
      <c r="I68" s="96"/>
      <c r="J68" s="150">
        <v>30000</v>
      </c>
      <c r="K68" s="146">
        <f t="shared" si="0"/>
        <v>861</v>
      </c>
      <c r="L68" s="146">
        <f t="shared" si="1"/>
        <v>2130</v>
      </c>
      <c r="M68" s="146">
        <f t="shared" si="2"/>
        <v>780.00000000000011</v>
      </c>
      <c r="N68" s="146">
        <f t="shared" si="3"/>
        <v>912</v>
      </c>
      <c r="O68" s="146">
        <f t="shared" si="4"/>
        <v>2127</v>
      </c>
      <c r="P68" s="146">
        <v>0</v>
      </c>
      <c r="Q68" s="146">
        <f t="shared" si="5"/>
        <v>6810</v>
      </c>
      <c r="R68" s="147">
        <f t="shared" si="6"/>
        <v>1773</v>
      </c>
      <c r="S68" s="146">
        <f t="shared" si="7"/>
        <v>4257</v>
      </c>
      <c r="T68" s="146">
        <f t="shared" si="8"/>
        <v>28227</v>
      </c>
    </row>
    <row r="69" spans="1:20" ht="20.25" customHeight="1" x14ac:dyDescent="0.25">
      <c r="A69" s="85">
        <f t="shared" si="9"/>
        <v>60</v>
      </c>
      <c r="B69" s="87" t="s">
        <v>456</v>
      </c>
      <c r="C69" s="86" t="s">
        <v>457</v>
      </c>
      <c r="D69" s="86" t="s">
        <v>158</v>
      </c>
      <c r="E69" s="86" t="s">
        <v>296</v>
      </c>
      <c r="F69" s="86" t="s">
        <v>165</v>
      </c>
      <c r="G69" s="95" t="s">
        <v>298</v>
      </c>
      <c r="H69" s="90">
        <v>45078</v>
      </c>
      <c r="I69" s="96"/>
      <c r="J69" s="149">
        <v>12000</v>
      </c>
      <c r="K69" s="146">
        <f t="shared" si="0"/>
        <v>344.4</v>
      </c>
      <c r="L69" s="146">
        <f t="shared" si="1"/>
        <v>851.99999999999989</v>
      </c>
      <c r="M69" s="146">
        <f t="shared" si="2"/>
        <v>312</v>
      </c>
      <c r="N69" s="146">
        <f t="shared" si="3"/>
        <v>364.8</v>
      </c>
      <c r="O69" s="146">
        <f t="shared" si="4"/>
        <v>850.80000000000007</v>
      </c>
      <c r="P69" s="146">
        <v>0</v>
      </c>
      <c r="Q69" s="146">
        <f t="shared" si="5"/>
        <v>2724</v>
      </c>
      <c r="R69" s="147">
        <f t="shared" si="6"/>
        <v>709.2</v>
      </c>
      <c r="S69" s="146">
        <f t="shared" si="7"/>
        <v>1702.8</v>
      </c>
      <c r="T69" s="146">
        <f t="shared" si="8"/>
        <v>11290.8</v>
      </c>
    </row>
    <row r="70" spans="1:20" ht="32.25" customHeight="1" x14ac:dyDescent="0.25">
      <c r="A70" s="85">
        <f t="shared" si="9"/>
        <v>61</v>
      </c>
      <c r="B70" s="87" t="s">
        <v>561</v>
      </c>
      <c r="C70" s="86" t="s">
        <v>562</v>
      </c>
      <c r="D70" s="86" t="s">
        <v>179</v>
      </c>
      <c r="E70" s="86" t="s">
        <v>563</v>
      </c>
      <c r="F70" s="86" t="s">
        <v>165</v>
      </c>
      <c r="G70" s="95" t="s">
        <v>301</v>
      </c>
      <c r="H70" s="97">
        <v>45261</v>
      </c>
      <c r="I70" s="96"/>
      <c r="J70" s="150">
        <v>30000</v>
      </c>
      <c r="K70" s="146">
        <f t="shared" si="0"/>
        <v>861</v>
      </c>
      <c r="L70" s="146">
        <f t="shared" si="1"/>
        <v>2130</v>
      </c>
      <c r="M70" s="146">
        <f t="shared" si="2"/>
        <v>780.00000000000011</v>
      </c>
      <c r="N70" s="146">
        <f t="shared" si="3"/>
        <v>912</v>
      </c>
      <c r="O70" s="146">
        <f t="shared" si="4"/>
        <v>2127</v>
      </c>
      <c r="P70" s="146">
        <v>0</v>
      </c>
      <c r="Q70" s="146">
        <f t="shared" si="5"/>
        <v>6810</v>
      </c>
      <c r="R70" s="147">
        <f t="shared" si="6"/>
        <v>1773</v>
      </c>
      <c r="S70" s="146">
        <f t="shared" si="7"/>
        <v>4257</v>
      </c>
      <c r="T70" s="146">
        <f t="shared" si="8"/>
        <v>28227</v>
      </c>
    </row>
    <row r="71" spans="1:20" ht="24.75" customHeight="1" x14ac:dyDescent="0.25">
      <c r="A71" s="85">
        <f t="shared" si="9"/>
        <v>62</v>
      </c>
      <c r="B71" s="87" t="s">
        <v>486</v>
      </c>
      <c r="C71" s="86" t="s">
        <v>487</v>
      </c>
      <c r="D71" s="86" t="s">
        <v>153</v>
      </c>
      <c r="E71" s="86" t="s">
        <v>381</v>
      </c>
      <c r="F71" s="86" t="s">
        <v>165</v>
      </c>
      <c r="G71" s="95" t="s">
        <v>300</v>
      </c>
      <c r="H71" s="97">
        <v>45170</v>
      </c>
      <c r="I71" s="96"/>
      <c r="J71" s="150">
        <v>15000</v>
      </c>
      <c r="K71" s="146">
        <f t="shared" si="0"/>
        <v>430.5</v>
      </c>
      <c r="L71" s="146">
        <f t="shared" si="1"/>
        <v>1065</v>
      </c>
      <c r="M71" s="146">
        <f t="shared" si="2"/>
        <v>390.00000000000006</v>
      </c>
      <c r="N71" s="146">
        <f t="shared" si="3"/>
        <v>456</v>
      </c>
      <c r="O71" s="146">
        <f t="shared" si="4"/>
        <v>1063.5</v>
      </c>
      <c r="P71" s="146">
        <v>0</v>
      </c>
      <c r="Q71" s="146">
        <f t="shared" si="5"/>
        <v>3405</v>
      </c>
      <c r="R71" s="147">
        <f t="shared" si="6"/>
        <v>886.5</v>
      </c>
      <c r="S71" s="146">
        <f t="shared" si="7"/>
        <v>2128.5</v>
      </c>
      <c r="T71" s="146">
        <f t="shared" si="8"/>
        <v>14113.5</v>
      </c>
    </row>
    <row r="72" spans="1:20" ht="33.75" customHeight="1" x14ac:dyDescent="0.25">
      <c r="A72" s="85">
        <f t="shared" si="9"/>
        <v>63</v>
      </c>
      <c r="B72" s="87" t="s">
        <v>583</v>
      </c>
      <c r="C72" s="86" t="s">
        <v>584</v>
      </c>
      <c r="D72" s="86" t="s">
        <v>246</v>
      </c>
      <c r="E72" s="86" t="s">
        <v>585</v>
      </c>
      <c r="F72" s="86" t="s">
        <v>165</v>
      </c>
      <c r="G72" s="95" t="s">
        <v>299</v>
      </c>
      <c r="H72" s="97">
        <v>45293</v>
      </c>
      <c r="I72" s="96"/>
      <c r="J72" s="150">
        <v>10000</v>
      </c>
      <c r="K72" s="146">
        <f t="shared" si="0"/>
        <v>287</v>
      </c>
      <c r="L72" s="146">
        <f t="shared" si="1"/>
        <v>709.99999999999989</v>
      </c>
      <c r="M72" s="146">
        <f t="shared" si="2"/>
        <v>260</v>
      </c>
      <c r="N72" s="146">
        <f t="shared" si="3"/>
        <v>304</v>
      </c>
      <c r="O72" s="146">
        <f t="shared" si="4"/>
        <v>709</v>
      </c>
      <c r="P72" s="146">
        <v>0</v>
      </c>
      <c r="Q72" s="146">
        <f t="shared" si="5"/>
        <v>2270</v>
      </c>
      <c r="R72" s="147">
        <f t="shared" si="6"/>
        <v>591</v>
      </c>
      <c r="S72" s="146">
        <f t="shared" si="7"/>
        <v>1419</v>
      </c>
      <c r="T72" s="146">
        <f t="shared" si="8"/>
        <v>9409</v>
      </c>
    </row>
    <row r="73" spans="1:20" ht="30" customHeight="1" x14ac:dyDescent="0.25">
      <c r="A73" s="85">
        <f t="shared" si="9"/>
        <v>64</v>
      </c>
      <c r="B73" s="87" t="s">
        <v>407</v>
      </c>
      <c r="C73" s="86" t="s">
        <v>354</v>
      </c>
      <c r="D73" s="86" t="s">
        <v>158</v>
      </c>
      <c r="E73" s="86" t="s">
        <v>206</v>
      </c>
      <c r="F73" s="86" t="s">
        <v>165</v>
      </c>
      <c r="G73" s="95" t="s">
        <v>298</v>
      </c>
      <c r="H73" s="90">
        <v>44854</v>
      </c>
      <c r="I73" s="96"/>
      <c r="J73" s="150">
        <v>12000</v>
      </c>
      <c r="K73" s="146">
        <f t="shared" si="0"/>
        <v>344.4</v>
      </c>
      <c r="L73" s="146">
        <f t="shared" si="1"/>
        <v>851.99999999999989</v>
      </c>
      <c r="M73" s="146">
        <f t="shared" si="2"/>
        <v>312</v>
      </c>
      <c r="N73" s="146">
        <f t="shared" si="3"/>
        <v>364.8</v>
      </c>
      <c r="O73" s="146">
        <f t="shared" si="4"/>
        <v>850.80000000000007</v>
      </c>
      <c r="P73" s="146">
        <v>0</v>
      </c>
      <c r="Q73" s="146">
        <f t="shared" si="5"/>
        <v>2724</v>
      </c>
      <c r="R73" s="147">
        <f t="shared" si="6"/>
        <v>709.2</v>
      </c>
      <c r="S73" s="146">
        <f t="shared" si="7"/>
        <v>1702.8</v>
      </c>
      <c r="T73" s="146">
        <f t="shared" si="8"/>
        <v>11290.8</v>
      </c>
    </row>
    <row r="74" spans="1:20" ht="28.5" customHeight="1" x14ac:dyDescent="0.25">
      <c r="A74" s="85">
        <f t="shared" si="9"/>
        <v>65</v>
      </c>
      <c r="B74" s="87" t="s">
        <v>226</v>
      </c>
      <c r="C74" s="86" t="s">
        <v>227</v>
      </c>
      <c r="D74" s="88" t="s">
        <v>156</v>
      </c>
      <c r="E74" s="86" t="s">
        <v>137</v>
      </c>
      <c r="F74" s="88" t="s">
        <v>165</v>
      </c>
      <c r="G74" s="89" t="s">
        <v>300</v>
      </c>
      <c r="H74" s="90">
        <v>44496</v>
      </c>
      <c r="I74" s="91"/>
      <c r="J74" s="158">
        <v>15000</v>
      </c>
      <c r="K74" s="146">
        <f t="shared" si="0"/>
        <v>430.5</v>
      </c>
      <c r="L74" s="146">
        <f t="shared" si="1"/>
        <v>1065</v>
      </c>
      <c r="M74" s="146">
        <f t="shared" si="2"/>
        <v>390.00000000000006</v>
      </c>
      <c r="N74" s="146">
        <f t="shared" si="3"/>
        <v>456</v>
      </c>
      <c r="O74" s="146">
        <f t="shared" si="4"/>
        <v>1063.5</v>
      </c>
      <c r="P74" s="146">
        <v>0</v>
      </c>
      <c r="Q74" s="146">
        <f t="shared" si="5"/>
        <v>3405</v>
      </c>
      <c r="R74" s="147">
        <f t="shared" si="6"/>
        <v>886.5</v>
      </c>
      <c r="S74" s="146">
        <f t="shared" si="7"/>
        <v>2128.5</v>
      </c>
      <c r="T74" s="146">
        <f t="shared" si="8"/>
        <v>14113.5</v>
      </c>
    </row>
    <row r="75" spans="1:20" ht="21.75" customHeight="1" x14ac:dyDescent="0.25">
      <c r="A75" s="85">
        <f t="shared" si="9"/>
        <v>66</v>
      </c>
      <c r="B75" s="87" t="s">
        <v>409</v>
      </c>
      <c r="C75" s="86" t="s">
        <v>410</v>
      </c>
      <c r="D75" s="86" t="s">
        <v>153</v>
      </c>
      <c r="E75" s="86" t="s">
        <v>153</v>
      </c>
      <c r="F75" s="86" t="s">
        <v>165</v>
      </c>
      <c r="G75" s="95" t="s">
        <v>300</v>
      </c>
      <c r="H75" s="90">
        <v>44848</v>
      </c>
      <c r="I75" s="96"/>
      <c r="J75" s="150">
        <v>15000</v>
      </c>
      <c r="K75" s="146">
        <f t="shared" ref="K75:K138" si="10">J75*2.87%</f>
        <v>430.5</v>
      </c>
      <c r="L75" s="146">
        <f t="shared" ref="L75:L138" si="11">J75*7.1%</f>
        <v>1065</v>
      </c>
      <c r="M75" s="146">
        <f t="shared" ref="M75:M138" si="12">(J75*1.3%)*2</f>
        <v>390.00000000000006</v>
      </c>
      <c r="N75" s="146">
        <f t="shared" ref="N75:N138" si="13">J75*3.04%</f>
        <v>456</v>
      </c>
      <c r="O75" s="146">
        <f t="shared" ref="O75:O138" si="14">J75*7.09%</f>
        <v>1063.5</v>
      </c>
      <c r="P75" s="146">
        <v>0</v>
      </c>
      <c r="Q75" s="146">
        <f t="shared" ref="Q75:Q138" si="15">SUM(K75:P75)</f>
        <v>3405</v>
      </c>
      <c r="R75" s="147">
        <f t="shared" ref="R75:R138" si="16">K75+N75+P75</f>
        <v>886.5</v>
      </c>
      <c r="S75" s="146">
        <f t="shared" ref="S75:S138" si="17">L75+O75</f>
        <v>2128.5</v>
      </c>
      <c r="T75" s="146">
        <f t="shared" ref="T75:T138" si="18">J75-R75</f>
        <v>14113.5</v>
      </c>
    </row>
    <row r="76" spans="1:20" ht="27.75" customHeight="1" x14ac:dyDescent="0.25">
      <c r="A76" s="85">
        <f t="shared" ref="A76:A139" si="19">1+A75</f>
        <v>67</v>
      </c>
      <c r="B76" s="93" t="s">
        <v>326</v>
      </c>
      <c r="C76" s="86" t="s">
        <v>327</v>
      </c>
      <c r="D76" s="88" t="s">
        <v>148</v>
      </c>
      <c r="E76" s="88" t="s">
        <v>297</v>
      </c>
      <c r="F76" s="88" t="s">
        <v>165</v>
      </c>
      <c r="G76" s="89" t="s">
        <v>298</v>
      </c>
      <c r="H76" s="90">
        <v>44682</v>
      </c>
      <c r="I76" s="91"/>
      <c r="J76" s="154">
        <v>10000</v>
      </c>
      <c r="K76" s="146">
        <f t="shared" si="10"/>
        <v>287</v>
      </c>
      <c r="L76" s="146">
        <f t="shared" si="11"/>
        <v>709.99999999999989</v>
      </c>
      <c r="M76" s="146">
        <f t="shared" si="12"/>
        <v>260</v>
      </c>
      <c r="N76" s="146">
        <f t="shared" si="13"/>
        <v>304</v>
      </c>
      <c r="O76" s="146">
        <f t="shared" si="14"/>
        <v>709</v>
      </c>
      <c r="P76" s="146">
        <v>0</v>
      </c>
      <c r="Q76" s="146">
        <f t="shared" si="15"/>
        <v>2270</v>
      </c>
      <c r="R76" s="147">
        <f t="shared" si="16"/>
        <v>591</v>
      </c>
      <c r="S76" s="146">
        <f t="shared" si="17"/>
        <v>1419</v>
      </c>
      <c r="T76" s="146">
        <f t="shared" si="18"/>
        <v>9409</v>
      </c>
    </row>
    <row r="77" spans="1:20" ht="18" customHeight="1" x14ac:dyDescent="0.25">
      <c r="A77" s="85">
        <f t="shared" si="19"/>
        <v>68</v>
      </c>
      <c r="B77" s="87" t="s">
        <v>384</v>
      </c>
      <c r="C77" s="86" t="s">
        <v>385</v>
      </c>
      <c r="D77" s="86" t="s">
        <v>136</v>
      </c>
      <c r="E77" s="86" t="s">
        <v>158</v>
      </c>
      <c r="F77" s="88" t="s">
        <v>165</v>
      </c>
      <c r="G77" s="95" t="s">
        <v>298</v>
      </c>
      <c r="H77" s="90">
        <v>44837</v>
      </c>
      <c r="I77" s="96"/>
      <c r="J77" s="150">
        <v>12000</v>
      </c>
      <c r="K77" s="146">
        <f t="shared" si="10"/>
        <v>344.4</v>
      </c>
      <c r="L77" s="146">
        <f t="shared" si="11"/>
        <v>851.99999999999989</v>
      </c>
      <c r="M77" s="146">
        <f t="shared" si="12"/>
        <v>312</v>
      </c>
      <c r="N77" s="146">
        <f t="shared" si="13"/>
        <v>364.8</v>
      </c>
      <c r="O77" s="146">
        <f t="shared" si="14"/>
        <v>850.80000000000007</v>
      </c>
      <c r="P77" s="146">
        <v>0</v>
      </c>
      <c r="Q77" s="146">
        <f t="shared" si="15"/>
        <v>2724</v>
      </c>
      <c r="R77" s="147">
        <f t="shared" si="16"/>
        <v>709.2</v>
      </c>
      <c r="S77" s="146">
        <f t="shared" si="17"/>
        <v>1702.8</v>
      </c>
      <c r="T77" s="146">
        <f t="shared" si="18"/>
        <v>11290.8</v>
      </c>
    </row>
    <row r="78" spans="1:20" ht="18.75" customHeight="1" x14ac:dyDescent="0.25">
      <c r="A78" s="85">
        <f t="shared" si="19"/>
        <v>69</v>
      </c>
      <c r="B78" s="87" t="s">
        <v>520</v>
      </c>
      <c r="C78" s="86" t="s">
        <v>521</v>
      </c>
      <c r="D78" s="86" t="s">
        <v>216</v>
      </c>
      <c r="E78" s="86" t="s">
        <v>522</v>
      </c>
      <c r="F78" s="86" t="s">
        <v>165</v>
      </c>
      <c r="G78" s="95" t="s">
        <v>298</v>
      </c>
      <c r="H78" s="97">
        <v>45231</v>
      </c>
      <c r="I78" s="96"/>
      <c r="J78" s="150">
        <v>10000</v>
      </c>
      <c r="K78" s="146">
        <f t="shared" si="10"/>
        <v>287</v>
      </c>
      <c r="L78" s="146">
        <f t="shared" si="11"/>
        <v>709.99999999999989</v>
      </c>
      <c r="M78" s="146">
        <f t="shared" si="12"/>
        <v>260</v>
      </c>
      <c r="N78" s="146">
        <f t="shared" si="13"/>
        <v>304</v>
      </c>
      <c r="O78" s="146">
        <f t="shared" si="14"/>
        <v>709</v>
      </c>
      <c r="P78" s="146">
        <v>0</v>
      </c>
      <c r="Q78" s="146">
        <f t="shared" si="15"/>
        <v>2270</v>
      </c>
      <c r="R78" s="147">
        <f t="shared" si="16"/>
        <v>591</v>
      </c>
      <c r="S78" s="146">
        <f t="shared" si="17"/>
        <v>1419</v>
      </c>
      <c r="T78" s="146">
        <f t="shared" si="18"/>
        <v>9409</v>
      </c>
    </row>
    <row r="79" spans="1:20" ht="21.75" customHeight="1" x14ac:dyDescent="0.25">
      <c r="A79" s="85">
        <f t="shared" si="19"/>
        <v>70</v>
      </c>
      <c r="B79" s="87" t="s">
        <v>396</v>
      </c>
      <c r="C79" s="86" t="s">
        <v>397</v>
      </c>
      <c r="D79" s="86" t="s">
        <v>158</v>
      </c>
      <c r="E79" s="86" t="s">
        <v>135</v>
      </c>
      <c r="F79" s="86" t="s">
        <v>165</v>
      </c>
      <c r="G79" s="95" t="s">
        <v>298</v>
      </c>
      <c r="H79" s="90">
        <v>44866</v>
      </c>
      <c r="I79" s="96"/>
      <c r="J79" s="150">
        <v>13000</v>
      </c>
      <c r="K79" s="146">
        <f t="shared" si="10"/>
        <v>373.1</v>
      </c>
      <c r="L79" s="146">
        <f t="shared" si="11"/>
        <v>922.99999999999989</v>
      </c>
      <c r="M79" s="146">
        <f t="shared" si="12"/>
        <v>338.00000000000006</v>
      </c>
      <c r="N79" s="146">
        <f t="shared" si="13"/>
        <v>395.2</v>
      </c>
      <c r="O79" s="146">
        <f t="shared" si="14"/>
        <v>921.7</v>
      </c>
      <c r="P79" s="146">
        <v>0</v>
      </c>
      <c r="Q79" s="146">
        <f t="shared" si="15"/>
        <v>2951</v>
      </c>
      <c r="R79" s="147">
        <f t="shared" si="16"/>
        <v>768.3</v>
      </c>
      <c r="S79" s="146">
        <f t="shared" si="17"/>
        <v>1844.6999999999998</v>
      </c>
      <c r="T79" s="146">
        <f t="shared" si="18"/>
        <v>12231.7</v>
      </c>
    </row>
    <row r="80" spans="1:20" ht="15.75" customHeight="1" x14ac:dyDescent="0.25">
      <c r="A80" s="85">
        <f t="shared" si="19"/>
        <v>71</v>
      </c>
      <c r="B80" s="87" t="s">
        <v>186</v>
      </c>
      <c r="C80" s="86" t="s">
        <v>187</v>
      </c>
      <c r="D80" s="86" t="s">
        <v>136</v>
      </c>
      <c r="E80" s="86" t="s">
        <v>136</v>
      </c>
      <c r="F80" s="88" t="s">
        <v>165</v>
      </c>
      <c r="G80" s="89" t="s">
        <v>298</v>
      </c>
      <c r="H80" s="90">
        <v>43620</v>
      </c>
      <c r="I80" s="91"/>
      <c r="J80" s="151">
        <v>10000</v>
      </c>
      <c r="K80" s="146">
        <f t="shared" si="10"/>
        <v>287</v>
      </c>
      <c r="L80" s="146">
        <f t="shared" si="11"/>
        <v>709.99999999999989</v>
      </c>
      <c r="M80" s="146">
        <f t="shared" si="12"/>
        <v>260</v>
      </c>
      <c r="N80" s="146">
        <f t="shared" si="13"/>
        <v>304</v>
      </c>
      <c r="O80" s="146">
        <f t="shared" si="14"/>
        <v>709</v>
      </c>
      <c r="P80" s="146">
        <v>0</v>
      </c>
      <c r="Q80" s="146">
        <f t="shared" si="15"/>
        <v>2270</v>
      </c>
      <c r="R80" s="147">
        <f t="shared" si="16"/>
        <v>591</v>
      </c>
      <c r="S80" s="146">
        <f t="shared" si="17"/>
        <v>1419</v>
      </c>
      <c r="T80" s="146">
        <f t="shared" si="18"/>
        <v>9409</v>
      </c>
    </row>
    <row r="81" spans="1:20" s="109" customFormat="1" ht="23.25" customHeight="1" x14ac:dyDescent="0.25">
      <c r="A81" s="85">
        <f t="shared" si="19"/>
        <v>72</v>
      </c>
      <c r="B81" s="106" t="s">
        <v>292</v>
      </c>
      <c r="C81" s="107" t="s">
        <v>293</v>
      </c>
      <c r="D81" s="106" t="s">
        <v>136</v>
      </c>
      <c r="E81" s="106" t="s">
        <v>209</v>
      </c>
      <c r="F81" s="106" t="s">
        <v>165</v>
      </c>
      <c r="G81" s="89" t="s">
        <v>298</v>
      </c>
      <c r="H81" s="108">
        <v>44531</v>
      </c>
      <c r="I81" s="91"/>
      <c r="J81" s="159">
        <v>13000</v>
      </c>
      <c r="K81" s="146">
        <f t="shared" si="10"/>
        <v>373.1</v>
      </c>
      <c r="L81" s="146">
        <f t="shared" si="11"/>
        <v>922.99999999999989</v>
      </c>
      <c r="M81" s="146">
        <f t="shared" si="12"/>
        <v>338.00000000000006</v>
      </c>
      <c r="N81" s="146">
        <f t="shared" si="13"/>
        <v>395.2</v>
      </c>
      <c r="O81" s="146">
        <f t="shared" si="14"/>
        <v>921.7</v>
      </c>
      <c r="P81" s="146">
        <v>0</v>
      </c>
      <c r="Q81" s="146">
        <f t="shared" si="15"/>
        <v>2951</v>
      </c>
      <c r="R81" s="147">
        <f t="shared" si="16"/>
        <v>768.3</v>
      </c>
      <c r="S81" s="146">
        <f t="shared" si="17"/>
        <v>1844.6999999999998</v>
      </c>
      <c r="T81" s="146">
        <f t="shared" si="18"/>
        <v>12231.7</v>
      </c>
    </row>
    <row r="82" spans="1:20" ht="23.25" customHeight="1" x14ac:dyDescent="0.25">
      <c r="A82" s="85">
        <f t="shared" si="19"/>
        <v>73</v>
      </c>
      <c r="B82" s="87" t="s">
        <v>274</v>
      </c>
      <c r="C82" s="86" t="s">
        <v>275</v>
      </c>
      <c r="D82" s="88" t="s">
        <v>136</v>
      </c>
      <c r="E82" s="88" t="s">
        <v>209</v>
      </c>
      <c r="F82" s="88" t="s">
        <v>165</v>
      </c>
      <c r="G82" s="89" t="s">
        <v>298</v>
      </c>
      <c r="H82" s="90">
        <v>44600</v>
      </c>
      <c r="I82" s="91"/>
      <c r="J82" s="163">
        <v>13000</v>
      </c>
      <c r="K82" s="146">
        <f t="shared" si="10"/>
        <v>373.1</v>
      </c>
      <c r="L82" s="146">
        <f t="shared" si="11"/>
        <v>922.99999999999989</v>
      </c>
      <c r="M82" s="146">
        <f t="shared" si="12"/>
        <v>338.00000000000006</v>
      </c>
      <c r="N82" s="146">
        <f t="shared" si="13"/>
        <v>395.2</v>
      </c>
      <c r="O82" s="146">
        <f t="shared" si="14"/>
        <v>921.7</v>
      </c>
      <c r="P82" s="146">
        <v>0</v>
      </c>
      <c r="Q82" s="146">
        <f t="shared" si="15"/>
        <v>2951</v>
      </c>
      <c r="R82" s="147">
        <f t="shared" si="16"/>
        <v>768.3</v>
      </c>
      <c r="S82" s="146">
        <f t="shared" si="17"/>
        <v>1844.6999999999998</v>
      </c>
      <c r="T82" s="146">
        <f t="shared" si="18"/>
        <v>12231.7</v>
      </c>
    </row>
    <row r="83" spans="1:20" ht="15.75" customHeight="1" x14ac:dyDescent="0.25">
      <c r="A83" s="85">
        <f t="shared" si="19"/>
        <v>74</v>
      </c>
      <c r="B83" s="87" t="s">
        <v>403</v>
      </c>
      <c r="C83" s="86" t="s">
        <v>404</v>
      </c>
      <c r="D83" s="86" t="s">
        <v>158</v>
      </c>
      <c r="E83" s="86" t="s">
        <v>135</v>
      </c>
      <c r="F83" s="86" t="s">
        <v>165</v>
      </c>
      <c r="G83" s="95" t="s">
        <v>298</v>
      </c>
      <c r="H83" s="90">
        <v>44866</v>
      </c>
      <c r="I83" s="96"/>
      <c r="J83" s="150">
        <v>12000</v>
      </c>
      <c r="K83" s="146">
        <f t="shared" si="10"/>
        <v>344.4</v>
      </c>
      <c r="L83" s="146">
        <f t="shared" si="11"/>
        <v>851.99999999999989</v>
      </c>
      <c r="M83" s="146">
        <f t="shared" si="12"/>
        <v>312</v>
      </c>
      <c r="N83" s="146">
        <f t="shared" si="13"/>
        <v>364.8</v>
      </c>
      <c r="O83" s="146">
        <f t="shared" si="14"/>
        <v>850.80000000000007</v>
      </c>
      <c r="P83" s="146">
        <v>0</v>
      </c>
      <c r="Q83" s="146">
        <f t="shared" si="15"/>
        <v>2724</v>
      </c>
      <c r="R83" s="147">
        <f t="shared" si="16"/>
        <v>709.2</v>
      </c>
      <c r="S83" s="146">
        <f t="shared" si="17"/>
        <v>1702.8</v>
      </c>
      <c r="T83" s="146">
        <f t="shared" si="18"/>
        <v>11290.8</v>
      </c>
    </row>
    <row r="84" spans="1:20" ht="21" customHeight="1" x14ac:dyDescent="0.25">
      <c r="A84" s="85">
        <f t="shared" si="19"/>
        <v>75</v>
      </c>
      <c r="B84" s="86" t="s">
        <v>188</v>
      </c>
      <c r="C84" s="86" t="s">
        <v>99</v>
      </c>
      <c r="D84" s="86" t="s">
        <v>158</v>
      </c>
      <c r="E84" s="86" t="s">
        <v>158</v>
      </c>
      <c r="F84" s="88" t="s">
        <v>165</v>
      </c>
      <c r="G84" s="89" t="s">
        <v>298</v>
      </c>
      <c r="H84" s="90">
        <v>44278</v>
      </c>
      <c r="I84" s="91"/>
      <c r="J84" s="151">
        <v>15000</v>
      </c>
      <c r="K84" s="146">
        <f t="shared" si="10"/>
        <v>430.5</v>
      </c>
      <c r="L84" s="146">
        <f t="shared" si="11"/>
        <v>1065</v>
      </c>
      <c r="M84" s="146">
        <f t="shared" si="12"/>
        <v>390.00000000000006</v>
      </c>
      <c r="N84" s="146">
        <f t="shared" si="13"/>
        <v>456</v>
      </c>
      <c r="O84" s="146">
        <f t="shared" si="14"/>
        <v>1063.5</v>
      </c>
      <c r="P84" s="146">
        <v>0</v>
      </c>
      <c r="Q84" s="146">
        <f t="shared" si="15"/>
        <v>3405</v>
      </c>
      <c r="R84" s="147">
        <f t="shared" si="16"/>
        <v>886.5</v>
      </c>
      <c r="S84" s="146">
        <f t="shared" si="17"/>
        <v>2128.5</v>
      </c>
      <c r="T84" s="146">
        <f t="shared" si="18"/>
        <v>14113.5</v>
      </c>
    </row>
    <row r="85" spans="1:20" s="110" customFormat="1" ht="21.75" customHeight="1" x14ac:dyDescent="0.25">
      <c r="A85" s="85">
        <f t="shared" si="19"/>
        <v>76</v>
      </c>
      <c r="B85" s="88" t="s">
        <v>188</v>
      </c>
      <c r="C85" s="86" t="s">
        <v>347</v>
      </c>
      <c r="D85" s="88" t="s">
        <v>148</v>
      </c>
      <c r="E85" s="88" t="s">
        <v>270</v>
      </c>
      <c r="F85" s="88" t="s">
        <v>165</v>
      </c>
      <c r="G85" s="89" t="s">
        <v>298</v>
      </c>
      <c r="H85" s="90">
        <v>44775</v>
      </c>
      <c r="I85" s="91"/>
      <c r="J85" s="160">
        <v>10000</v>
      </c>
      <c r="K85" s="146">
        <f t="shared" si="10"/>
        <v>287</v>
      </c>
      <c r="L85" s="146">
        <f t="shared" si="11"/>
        <v>709.99999999999989</v>
      </c>
      <c r="M85" s="146">
        <f t="shared" si="12"/>
        <v>260</v>
      </c>
      <c r="N85" s="146">
        <f t="shared" si="13"/>
        <v>304</v>
      </c>
      <c r="O85" s="146">
        <f t="shared" si="14"/>
        <v>709</v>
      </c>
      <c r="P85" s="146">
        <v>0</v>
      </c>
      <c r="Q85" s="146">
        <f t="shared" si="15"/>
        <v>2270</v>
      </c>
      <c r="R85" s="147">
        <f t="shared" si="16"/>
        <v>591</v>
      </c>
      <c r="S85" s="146">
        <f t="shared" si="17"/>
        <v>1419</v>
      </c>
      <c r="T85" s="146">
        <f t="shared" si="18"/>
        <v>9409</v>
      </c>
    </row>
    <row r="86" spans="1:20" s="110" customFormat="1" ht="24" customHeight="1" x14ac:dyDescent="0.25">
      <c r="A86" s="85">
        <f t="shared" si="19"/>
        <v>77</v>
      </c>
      <c r="B86" s="87" t="s">
        <v>386</v>
      </c>
      <c r="C86" s="87" t="s">
        <v>387</v>
      </c>
      <c r="D86" s="87" t="s">
        <v>148</v>
      </c>
      <c r="E86" s="87" t="s">
        <v>143</v>
      </c>
      <c r="F86" s="88" t="s">
        <v>165</v>
      </c>
      <c r="G86" s="89" t="s">
        <v>298</v>
      </c>
      <c r="H86" s="90">
        <v>44839</v>
      </c>
      <c r="I86" s="91"/>
      <c r="J86" s="159">
        <v>15000</v>
      </c>
      <c r="K86" s="146">
        <f t="shared" si="10"/>
        <v>430.5</v>
      </c>
      <c r="L86" s="146">
        <f t="shared" si="11"/>
        <v>1065</v>
      </c>
      <c r="M86" s="146">
        <f t="shared" si="12"/>
        <v>390.00000000000006</v>
      </c>
      <c r="N86" s="146">
        <f t="shared" si="13"/>
        <v>456</v>
      </c>
      <c r="O86" s="146">
        <f t="shared" si="14"/>
        <v>1063.5</v>
      </c>
      <c r="P86" s="146">
        <v>0</v>
      </c>
      <c r="Q86" s="146">
        <f t="shared" si="15"/>
        <v>3405</v>
      </c>
      <c r="R86" s="147">
        <f t="shared" si="16"/>
        <v>886.5</v>
      </c>
      <c r="S86" s="146">
        <f t="shared" si="17"/>
        <v>2128.5</v>
      </c>
      <c r="T86" s="146">
        <f t="shared" si="18"/>
        <v>14113.5</v>
      </c>
    </row>
    <row r="87" spans="1:20" s="110" customFormat="1" ht="21.75" customHeight="1" x14ac:dyDescent="0.25">
      <c r="A87" s="85">
        <f t="shared" si="19"/>
        <v>78</v>
      </c>
      <c r="B87" s="93" t="s">
        <v>324</v>
      </c>
      <c r="C87" s="87" t="s">
        <v>325</v>
      </c>
      <c r="D87" s="88" t="s">
        <v>148</v>
      </c>
      <c r="E87" s="88" t="s">
        <v>123</v>
      </c>
      <c r="F87" s="88" t="s">
        <v>165</v>
      </c>
      <c r="G87" s="89" t="s">
        <v>298</v>
      </c>
      <c r="H87" s="90">
        <v>44693</v>
      </c>
      <c r="I87" s="91"/>
      <c r="J87" s="154">
        <v>12000</v>
      </c>
      <c r="K87" s="146">
        <f t="shared" si="10"/>
        <v>344.4</v>
      </c>
      <c r="L87" s="146">
        <f t="shared" si="11"/>
        <v>851.99999999999989</v>
      </c>
      <c r="M87" s="146">
        <f t="shared" si="12"/>
        <v>312</v>
      </c>
      <c r="N87" s="146">
        <f t="shared" si="13"/>
        <v>364.8</v>
      </c>
      <c r="O87" s="146">
        <f t="shared" si="14"/>
        <v>850.80000000000007</v>
      </c>
      <c r="P87" s="146">
        <v>0</v>
      </c>
      <c r="Q87" s="146">
        <f t="shared" si="15"/>
        <v>2724</v>
      </c>
      <c r="R87" s="147">
        <f t="shared" si="16"/>
        <v>709.2</v>
      </c>
      <c r="S87" s="146">
        <f t="shared" si="17"/>
        <v>1702.8</v>
      </c>
      <c r="T87" s="146">
        <f t="shared" si="18"/>
        <v>11290.8</v>
      </c>
    </row>
    <row r="88" spans="1:20" s="110" customFormat="1" ht="18" customHeight="1" x14ac:dyDescent="0.25">
      <c r="A88" s="85">
        <f t="shared" si="19"/>
        <v>79</v>
      </c>
      <c r="B88" s="87" t="s">
        <v>58</v>
      </c>
      <c r="C88" s="87" t="s">
        <v>306</v>
      </c>
      <c r="D88" s="88" t="s">
        <v>148</v>
      </c>
      <c r="E88" s="88" t="s">
        <v>123</v>
      </c>
      <c r="F88" s="88" t="s">
        <v>165</v>
      </c>
      <c r="G88" s="89" t="s">
        <v>298</v>
      </c>
      <c r="H88" s="90">
        <v>44652</v>
      </c>
      <c r="I88" s="91"/>
      <c r="J88" s="158">
        <v>10000</v>
      </c>
      <c r="K88" s="146">
        <f t="shared" si="10"/>
        <v>287</v>
      </c>
      <c r="L88" s="146">
        <f t="shared" si="11"/>
        <v>709.99999999999989</v>
      </c>
      <c r="M88" s="146">
        <f t="shared" si="12"/>
        <v>260</v>
      </c>
      <c r="N88" s="146">
        <f t="shared" si="13"/>
        <v>304</v>
      </c>
      <c r="O88" s="146">
        <f t="shared" si="14"/>
        <v>709</v>
      </c>
      <c r="P88" s="146">
        <v>0</v>
      </c>
      <c r="Q88" s="146">
        <f t="shared" si="15"/>
        <v>2270</v>
      </c>
      <c r="R88" s="147">
        <f t="shared" si="16"/>
        <v>591</v>
      </c>
      <c r="S88" s="146">
        <f t="shared" si="17"/>
        <v>1419</v>
      </c>
      <c r="T88" s="146">
        <f t="shared" si="18"/>
        <v>9409</v>
      </c>
    </row>
    <row r="89" spans="1:20" s="110" customFormat="1" ht="28.5" customHeight="1" x14ac:dyDescent="0.25">
      <c r="A89" s="85">
        <f t="shared" si="19"/>
        <v>80</v>
      </c>
      <c r="B89" s="87" t="s">
        <v>189</v>
      </c>
      <c r="C89" s="87" t="s">
        <v>190</v>
      </c>
      <c r="D89" s="87" t="s">
        <v>158</v>
      </c>
      <c r="E89" s="87" t="s">
        <v>158</v>
      </c>
      <c r="F89" s="87" t="s">
        <v>165</v>
      </c>
      <c r="G89" s="89" t="s">
        <v>298</v>
      </c>
      <c r="H89" s="103">
        <v>44277</v>
      </c>
      <c r="I89" s="91"/>
      <c r="J89" s="164">
        <v>15000</v>
      </c>
      <c r="K89" s="146">
        <f t="shared" si="10"/>
        <v>430.5</v>
      </c>
      <c r="L89" s="146">
        <f t="shared" si="11"/>
        <v>1065</v>
      </c>
      <c r="M89" s="146">
        <f t="shared" si="12"/>
        <v>390.00000000000006</v>
      </c>
      <c r="N89" s="146">
        <f t="shared" si="13"/>
        <v>456</v>
      </c>
      <c r="O89" s="146">
        <f t="shared" si="14"/>
        <v>1063.5</v>
      </c>
      <c r="P89" s="146">
        <v>0</v>
      </c>
      <c r="Q89" s="146">
        <f t="shared" si="15"/>
        <v>3405</v>
      </c>
      <c r="R89" s="147">
        <f t="shared" si="16"/>
        <v>886.5</v>
      </c>
      <c r="S89" s="146">
        <f t="shared" si="17"/>
        <v>2128.5</v>
      </c>
      <c r="T89" s="146">
        <f t="shared" si="18"/>
        <v>14113.5</v>
      </c>
    </row>
    <row r="90" spans="1:20" s="110" customFormat="1" ht="23.25" customHeight="1" x14ac:dyDescent="0.25">
      <c r="A90" s="85">
        <f t="shared" si="19"/>
        <v>81</v>
      </c>
      <c r="B90" s="88" t="s">
        <v>189</v>
      </c>
      <c r="C90" s="87" t="s">
        <v>441</v>
      </c>
      <c r="D90" s="88" t="s">
        <v>158</v>
      </c>
      <c r="E90" s="88" t="s">
        <v>296</v>
      </c>
      <c r="F90" s="88" t="s">
        <v>165</v>
      </c>
      <c r="G90" s="89" t="s">
        <v>298</v>
      </c>
      <c r="H90" s="90">
        <v>45017</v>
      </c>
      <c r="I90" s="91"/>
      <c r="J90" s="160">
        <v>12000</v>
      </c>
      <c r="K90" s="146">
        <f t="shared" si="10"/>
        <v>344.4</v>
      </c>
      <c r="L90" s="146">
        <f t="shared" si="11"/>
        <v>851.99999999999989</v>
      </c>
      <c r="M90" s="146">
        <f t="shared" si="12"/>
        <v>312</v>
      </c>
      <c r="N90" s="146">
        <f t="shared" si="13"/>
        <v>364.8</v>
      </c>
      <c r="O90" s="146">
        <f t="shared" si="14"/>
        <v>850.80000000000007</v>
      </c>
      <c r="P90" s="146">
        <v>0</v>
      </c>
      <c r="Q90" s="146">
        <f t="shared" si="15"/>
        <v>2724</v>
      </c>
      <c r="R90" s="147">
        <f t="shared" si="16"/>
        <v>709.2</v>
      </c>
      <c r="S90" s="146">
        <f t="shared" si="17"/>
        <v>1702.8</v>
      </c>
      <c r="T90" s="146">
        <f t="shared" si="18"/>
        <v>11290.8</v>
      </c>
    </row>
    <row r="91" spans="1:20" s="110" customFormat="1" ht="21.75" customHeight="1" x14ac:dyDescent="0.25">
      <c r="A91" s="85">
        <f t="shared" si="19"/>
        <v>82</v>
      </c>
      <c r="B91" s="87" t="s">
        <v>471</v>
      </c>
      <c r="C91" s="87" t="s">
        <v>472</v>
      </c>
      <c r="D91" s="87" t="s">
        <v>148</v>
      </c>
      <c r="E91" s="87" t="s">
        <v>473</v>
      </c>
      <c r="F91" s="87" t="s">
        <v>165</v>
      </c>
      <c r="G91" s="89" t="s">
        <v>298</v>
      </c>
      <c r="H91" s="103">
        <v>45159</v>
      </c>
      <c r="I91" s="91"/>
      <c r="J91" s="159">
        <v>10000</v>
      </c>
      <c r="K91" s="146">
        <f t="shared" si="10"/>
        <v>287</v>
      </c>
      <c r="L91" s="146">
        <f t="shared" si="11"/>
        <v>709.99999999999989</v>
      </c>
      <c r="M91" s="146">
        <f t="shared" si="12"/>
        <v>260</v>
      </c>
      <c r="N91" s="146">
        <f t="shared" si="13"/>
        <v>304</v>
      </c>
      <c r="O91" s="146">
        <f t="shared" si="14"/>
        <v>709</v>
      </c>
      <c r="P91" s="146">
        <v>0</v>
      </c>
      <c r="Q91" s="146">
        <f t="shared" si="15"/>
        <v>2270</v>
      </c>
      <c r="R91" s="147">
        <f t="shared" si="16"/>
        <v>591</v>
      </c>
      <c r="S91" s="146">
        <f t="shared" si="17"/>
        <v>1419</v>
      </c>
      <c r="T91" s="146">
        <f t="shared" si="18"/>
        <v>9409</v>
      </c>
    </row>
    <row r="92" spans="1:20" s="110" customFormat="1" ht="22.5" customHeight="1" x14ac:dyDescent="0.25">
      <c r="A92" s="85">
        <f t="shared" si="19"/>
        <v>83</v>
      </c>
      <c r="B92" s="87" t="s">
        <v>199</v>
      </c>
      <c r="C92" s="87" t="s">
        <v>200</v>
      </c>
      <c r="D92" s="87" t="s">
        <v>213</v>
      </c>
      <c r="E92" s="87" t="s">
        <v>211</v>
      </c>
      <c r="F92" s="88" t="s">
        <v>165</v>
      </c>
      <c r="G92" s="89" t="s">
        <v>299</v>
      </c>
      <c r="H92" s="90">
        <v>44491</v>
      </c>
      <c r="I92" s="91"/>
      <c r="J92" s="164">
        <v>12000</v>
      </c>
      <c r="K92" s="146">
        <f t="shared" si="10"/>
        <v>344.4</v>
      </c>
      <c r="L92" s="146">
        <f t="shared" si="11"/>
        <v>851.99999999999989</v>
      </c>
      <c r="M92" s="146">
        <f t="shared" si="12"/>
        <v>312</v>
      </c>
      <c r="N92" s="146">
        <f t="shared" si="13"/>
        <v>364.8</v>
      </c>
      <c r="O92" s="146">
        <f t="shared" si="14"/>
        <v>850.80000000000007</v>
      </c>
      <c r="P92" s="146">
        <v>0</v>
      </c>
      <c r="Q92" s="146">
        <f t="shared" si="15"/>
        <v>2724</v>
      </c>
      <c r="R92" s="147">
        <f t="shared" si="16"/>
        <v>709.2</v>
      </c>
      <c r="S92" s="146">
        <f t="shared" si="17"/>
        <v>1702.8</v>
      </c>
      <c r="T92" s="146">
        <f t="shared" si="18"/>
        <v>11290.8</v>
      </c>
    </row>
    <row r="93" spans="1:20" s="110" customFormat="1" ht="20.25" customHeight="1" x14ac:dyDescent="0.25">
      <c r="A93" s="85">
        <f t="shared" si="19"/>
        <v>84</v>
      </c>
      <c r="B93" s="87" t="s">
        <v>224</v>
      </c>
      <c r="C93" s="87" t="s">
        <v>225</v>
      </c>
      <c r="D93" s="88" t="s">
        <v>156</v>
      </c>
      <c r="E93" s="88" t="s">
        <v>153</v>
      </c>
      <c r="F93" s="88" t="s">
        <v>165</v>
      </c>
      <c r="G93" s="89" t="s">
        <v>300</v>
      </c>
      <c r="H93" s="90">
        <v>44494</v>
      </c>
      <c r="I93" s="91"/>
      <c r="J93" s="158">
        <v>15000</v>
      </c>
      <c r="K93" s="146">
        <f t="shared" si="10"/>
        <v>430.5</v>
      </c>
      <c r="L93" s="146">
        <f t="shared" si="11"/>
        <v>1065</v>
      </c>
      <c r="M93" s="146">
        <f t="shared" si="12"/>
        <v>390.00000000000006</v>
      </c>
      <c r="N93" s="146">
        <f t="shared" si="13"/>
        <v>456</v>
      </c>
      <c r="O93" s="146">
        <f t="shared" si="14"/>
        <v>1063.5</v>
      </c>
      <c r="P93" s="146">
        <v>0</v>
      </c>
      <c r="Q93" s="146">
        <f t="shared" si="15"/>
        <v>3405</v>
      </c>
      <c r="R93" s="147">
        <f t="shared" si="16"/>
        <v>886.5</v>
      </c>
      <c r="S93" s="146">
        <f t="shared" si="17"/>
        <v>2128.5</v>
      </c>
      <c r="T93" s="146">
        <f t="shared" si="18"/>
        <v>14113.5</v>
      </c>
    </row>
    <row r="94" spans="1:20" s="110" customFormat="1" ht="23.25" customHeight="1" x14ac:dyDescent="0.25">
      <c r="A94" s="85">
        <f t="shared" si="19"/>
        <v>85</v>
      </c>
      <c r="B94" s="112" t="s">
        <v>172</v>
      </c>
      <c r="C94" s="113" t="s">
        <v>173</v>
      </c>
      <c r="D94" s="88" t="s">
        <v>179</v>
      </c>
      <c r="E94" s="113" t="s">
        <v>176</v>
      </c>
      <c r="F94" s="88" t="s">
        <v>165</v>
      </c>
      <c r="G94" s="89" t="s">
        <v>301</v>
      </c>
      <c r="H94" s="90">
        <v>44232</v>
      </c>
      <c r="I94" s="91"/>
      <c r="J94" s="164">
        <v>30000</v>
      </c>
      <c r="K94" s="146">
        <f t="shared" si="10"/>
        <v>861</v>
      </c>
      <c r="L94" s="146">
        <f t="shared" si="11"/>
        <v>2130</v>
      </c>
      <c r="M94" s="146">
        <f t="shared" si="12"/>
        <v>780.00000000000011</v>
      </c>
      <c r="N94" s="146">
        <f t="shared" si="13"/>
        <v>912</v>
      </c>
      <c r="O94" s="146">
        <f t="shared" si="14"/>
        <v>2127</v>
      </c>
      <c r="P94" s="146">
        <v>0</v>
      </c>
      <c r="Q94" s="146">
        <f t="shared" si="15"/>
        <v>6810</v>
      </c>
      <c r="R94" s="147">
        <f t="shared" si="16"/>
        <v>1773</v>
      </c>
      <c r="S94" s="146">
        <f t="shared" si="17"/>
        <v>4257</v>
      </c>
      <c r="T94" s="146">
        <f t="shared" si="18"/>
        <v>28227</v>
      </c>
    </row>
    <row r="95" spans="1:20" s="110" customFormat="1" ht="17.25" customHeight="1" x14ac:dyDescent="0.25">
      <c r="A95" s="85">
        <f t="shared" si="19"/>
        <v>86</v>
      </c>
      <c r="B95" s="87" t="s">
        <v>574</v>
      </c>
      <c r="C95" s="87" t="s">
        <v>575</v>
      </c>
      <c r="D95" s="87" t="s">
        <v>158</v>
      </c>
      <c r="E95" s="87" t="s">
        <v>296</v>
      </c>
      <c r="F95" s="87" t="s">
        <v>165</v>
      </c>
      <c r="G95" s="89" t="s">
        <v>298</v>
      </c>
      <c r="H95" s="103">
        <v>45293</v>
      </c>
      <c r="I95" s="91"/>
      <c r="J95" s="159">
        <v>12000</v>
      </c>
      <c r="K95" s="146">
        <f t="shared" si="10"/>
        <v>344.4</v>
      </c>
      <c r="L95" s="146">
        <f t="shared" si="11"/>
        <v>851.99999999999989</v>
      </c>
      <c r="M95" s="146">
        <f t="shared" si="12"/>
        <v>312</v>
      </c>
      <c r="N95" s="146">
        <f t="shared" si="13"/>
        <v>364.8</v>
      </c>
      <c r="O95" s="146">
        <f t="shared" si="14"/>
        <v>850.80000000000007</v>
      </c>
      <c r="P95" s="146">
        <v>0</v>
      </c>
      <c r="Q95" s="146">
        <f t="shared" si="15"/>
        <v>2724</v>
      </c>
      <c r="R95" s="147">
        <f t="shared" si="16"/>
        <v>709.2</v>
      </c>
      <c r="S95" s="146">
        <f t="shared" si="17"/>
        <v>1702.8</v>
      </c>
      <c r="T95" s="146">
        <f t="shared" si="18"/>
        <v>11290.8</v>
      </c>
    </row>
    <row r="96" spans="1:20" s="110" customFormat="1" ht="19.5" customHeight="1" x14ac:dyDescent="0.25">
      <c r="A96" s="85">
        <f t="shared" si="19"/>
        <v>87</v>
      </c>
      <c r="B96" s="87" t="s">
        <v>250</v>
      </c>
      <c r="C96" s="88" t="s">
        <v>251</v>
      </c>
      <c r="D96" s="88" t="s">
        <v>148</v>
      </c>
      <c r="E96" s="88" t="s">
        <v>123</v>
      </c>
      <c r="F96" s="88" t="s">
        <v>165</v>
      </c>
      <c r="G96" s="89" t="s">
        <v>298</v>
      </c>
      <c r="H96" s="90">
        <v>44567</v>
      </c>
      <c r="I96" s="91"/>
      <c r="J96" s="158">
        <v>12000</v>
      </c>
      <c r="K96" s="146">
        <f t="shared" si="10"/>
        <v>344.4</v>
      </c>
      <c r="L96" s="146">
        <f t="shared" si="11"/>
        <v>851.99999999999989</v>
      </c>
      <c r="M96" s="146">
        <f t="shared" si="12"/>
        <v>312</v>
      </c>
      <c r="N96" s="146">
        <f t="shared" si="13"/>
        <v>364.8</v>
      </c>
      <c r="O96" s="146">
        <f t="shared" si="14"/>
        <v>850.80000000000007</v>
      </c>
      <c r="P96" s="146">
        <v>0</v>
      </c>
      <c r="Q96" s="146">
        <f t="shared" si="15"/>
        <v>2724</v>
      </c>
      <c r="R96" s="147">
        <f t="shared" si="16"/>
        <v>709.2</v>
      </c>
      <c r="S96" s="146">
        <f t="shared" si="17"/>
        <v>1702.8</v>
      </c>
      <c r="T96" s="146">
        <f t="shared" si="18"/>
        <v>11290.8</v>
      </c>
    </row>
    <row r="97" spans="1:20" s="110" customFormat="1" ht="21.75" customHeight="1" x14ac:dyDescent="0.25">
      <c r="A97" s="85">
        <f t="shared" si="19"/>
        <v>88</v>
      </c>
      <c r="B97" s="87" t="s">
        <v>401</v>
      </c>
      <c r="C97" s="87" t="s">
        <v>402</v>
      </c>
      <c r="D97" s="87" t="s">
        <v>158</v>
      </c>
      <c r="E97" s="87" t="s">
        <v>135</v>
      </c>
      <c r="F97" s="87" t="s">
        <v>165</v>
      </c>
      <c r="G97" s="89" t="s">
        <v>298</v>
      </c>
      <c r="H97" s="90">
        <v>44866</v>
      </c>
      <c r="I97" s="91"/>
      <c r="J97" s="159">
        <v>18000</v>
      </c>
      <c r="K97" s="146">
        <f t="shared" si="10"/>
        <v>516.6</v>
      </c>
      <c r="L97" s="146">
        <f t="shared" si="11"/>
        <v>1277.9999999999998</v>
      </c>
      <c r="M97" s="146">
        <f t="shared" si="12"/>
        <v>468.00000000000006</v>
      </c>
      <c r="N97" s="146">
        <f t="shared" si="13"/>
        <v>547.20000000000005</v>
      </c>
      <c r="O97" s="146">
        <f t="shared" si="14"/>
        <v>1276.2</v>
      </c>
      <c r="P97" s="146">
        <v>0</v>
      </c>
      <c r="Q97" s="146">
        <f t="shared" si="15"/>
        <v>4086</v>
      </c>
      <c r="R97" s="147">
        <f t="shared" si="16"/>
        <v>1063.8000000000002</v>
      </c>
      <c r="S97" s="146">
        <f t="shared" si="17"/>
        <v>2554.1999999999998</v>
      </c>
      <c r="T97" s="146">
        <f t="shared" si="18"/>
        <v>16936.2</v>
      </c>
    </row>
    <row r="98" spans="1:20" s="110" customFormat="1" ht="19.5" customHeight="1" x14ac:dyDescent="0.25">
      <c r="A98" s="85">
        <f t="shared" si="19"/>
        <v>89</v>
      </c>
      <c r="B98" s="88" t="s">
        <v>344</v>
      </c>
      <c r="C98" s="88" t="s">
        <v>345</v>
      </c>
      <c r="D98" s="88" t="s">
        <v>159</v>
      </c>
      <c r="E98" s="88" t="s">
        <v>346</v>
      </c>
      <c r="F98" s="88" t="s">
        <v>165</v>
      </c>
      <c r="G98" s="89" t="s">
        <v>300</v>
      </c>
      <c r="H98" s="90">
        <v>44743</v>
      </c>
      <c r="I98" s="91"/>
      <c r="J98" s="160">
        <v>18000</v>
      </c>
      <c r="K98" s="146">
        <f t="shared" si="10"/>
        <v>516.6</v>
      </c>
      <c r="L98" s="146">
        <f t="shared" si="11"/>
        <v>1277.9999999999998</v>
      </c>
      <c r="M98" s="146">
        <f t="shared" si="12"/>
        <v>468.00000000000006</v>
      </c>
      <c r="N98" s="146">
        <f t="shared" si="13"/>
        <v>547.20000000000005</v>
      </c>
      <c r="O98" s="146">
        <f t="shared" si="14"/>
        <v>1276.2</v>
      </c>
      <c r="P98" s="146">
        <v>0</v>
      </c>
      <c r="Q98" s="146">
        <f t="shared" si="15"/>
        <v>4086</v>
      </c>
      <c r="R98" s="147">
        <f t="shared" si="16"/>
        <v>1063.8000000000002</v>
      </c>
      <c r="S98" s="146">
        <f t="shared" si="17"/>
        <v>2554.1999999999998</v>
      </c>
      <c r="T98" s="146">
        <f t="shared" si="18"/>
        <v>16936.2</v>
      </c>
    </row>
    <row r="99" spans="1:20" s="110" customFormat="1" ht="15" customHeight="1" x14ac:dyDescent="0.25">
      <c r="A99" s="85">
        <f t="shared" si="19"/>
        <v>90</v>
      </c>
      <c r="B99" s="93" t="s">
        <v>374</v>
      </c>
      <c r="C99" s="87" t="s">
        <v>375</v>
      </c>
      <c r="D99" s="88" t="s">
        <v>148</v>
      </c>
      <c r="E99" s="88" t="s">
        <v>123</v>
      </c>
      <c r="F99" s="88" t="s">
        <v>165</v>
      </c>
      <c r="G99" s="89" t="s">
        <v>298</v>
      </c>
      <c r="H99" s="90">
        <v>44802</v>
      </c>
      <c r="I99" s="111"/>
      <c r="J99" s="160">
        <v>10000</v>
      </c>
      <c r="K99" s="146">
        <f t="shared" si="10"/>
        <v>287</v>
      </c>
      <c r="L99" s="146">
        <f t="shared" si="11"/>
        <v>709.99999999999989</v>
      </c>
      <c r="M99" s="146">
        <f t="shared" si="12"/>
        <v>260</v>
      </c>
      <c r="N99" s="146">
        <f t="shared" si="13"/>
        <v>304</v>
      </c>
      <c r="O99" s="146">
        <f t="shared" si="14"/>
        <v>709</v>
      </c>
      <c r="P99" s="146">
        <v>0</v>
      </c>
      <c r="Q99" s="146">
        <f t="shared" si="15"/>
        <v>2270</v>
      </c>
      <c r="R99" s="147">
        <f t="shared" si="16"/>
        <v>591</v>
      </c>
      <c r="S99" s="146">
        <f t="shared" si="17"/>
        <v>1419</v>
      </c>
      <c r="T99" s="146">
        <f t="shared" si="18"/>
        <v>9409</v>
      </c>
    </row>
    <row r="100" spans="1:20" s="110" customFormat="1" ht="22.5" customHeight="1" x14ac:dyDescent="0.25">
      <c r="A100" s="85">
        <f t="shared" si="19"/>
        <v>91</v>
      </c>
      <c r="B100" s="87" t="s">
        <v>191</v>
      </c>
      <c r="C100" s="87" t="s">
        <v>192</v>
      </c>
      <c r="D100" s="87" t="s">
        <v>129</v>
      </c>
      <c r="E100" s="87" t="s">
        <v>129</v>
      </c>
      <c r="F100" s="88" t="s">
        <v>165</v>
      </c>
      <c r="G100" s="89" t="s">
        <v>300</v>
      </c>
      <c r="H100" s="90">
        <v>44201</v>
      </c>
      <c r="I100" s="91"/>
      <c r="J100" s="164">
        <v>18000</v>
      </c>
      <c r="K100" s="146">
        <f t="shared" si="10"/>
        <v>516.6</v>
      </c>
      <c r="L100" s="146">
        <f t="shared" si="11"/>
        <v>1277.9999999999998</v>
      </c>
      <c r="M100" s="146">
        <f t="shared" si="12"/>
        <v>468.00000000000006</v>
      </c>
      <c r="N100" s="146">
        <f t="shared" si="13"/>
        <v>547.20000000000005</v>
      </c>
      <c r="O100" s="146">
        <f t="shared" si="14"/>
        <v>1276.2</v>
      </c>
      <c r="P100" s="146">
        <v>0</v>
      </c>
      <c r="Q100" s="146">
        <f t="shared" si="15"/>
        <v>4086</v>
      </c>
      <c r="R100" s="147">
        <f t="shared" si="16"/>
        <v>1063.8000000000002</v>
      </c>
      <c r="S100" s="146">
        <f t="shared" si="17"/>
        <v>2554.1999999999998</v>
      </c>
      <c r="T100" s="146">
        <f t="shared" si="18"/>
        <v>16936.2</v>
      </c>
    </row>
    <row r="101" spans="1:20" s="110" customFormat="1" ht="21.75" customHeight="1" x14ac:dyDescent="0.25">
      <c r="A101" s="85">
        <f t="shared" si="19"/>
        <v>92</v>
      </c>
      <c r="B101" s="87" t="s">
        <v>417</v>
      </c>
      <c r="C101" s="87" t="s">
        <v>418</v>
      </c>
      <c r="D101" s="87" t="s">
        <v>153</v>
      </c>
      <c r="E101" s="87" t="s">
        <v>419</v>
      </c>
      <c r="F101" s="87" t="s">
        <v>165</v>
      </c>
      <c r="G101" s="89" t="s">
        <v>300</v>
      </c>
      <c r="H101" s="90">
        <v>44866</v>
      </c>
      <c r="I101" s="91"/>
      <c r="J101" s="159">
        <v>15000</v>
      </c>
      <c r="K101" s="146">
        <f t="shared" si="10"/>
        <v>430.5</v>
      </c>
      <c r="L101" s="146">
        <f t="shared" si="11"/>
        <v>1065</v>
      </c>
      <c r="M101" s="146">
        <f t="shared" si="12"/>
        <v>390.00000000000006</v>
      </c>
      <c r="N101" s="146">
        <f t="shared" si="13"/>
        <v>456</v>
      </c>
      <c r="O101" s="146">
        <f t="shared" si="14"/>
        <v>1063.5</v>
      </c>
      <c r="P101" s="146">
        <v>0</v>
      </c>
      <c r="Q101" s="146">
        <f t="shared" si="15"/>
        <v>3405</v>
      </c>
      <c r="R101" s="147">
        <f t="shared" si="16"/>
        <v>886.5</v>
      </c>
      <c r="S101" s="146">
        <f t="shared" si="17"/>
        <v>2128.5</v>
      </c>
      <c r="T101" s="146">
        <f t="shared" si="18"/>
        <v>14113.5</v>
      </c>
    </row>
    <row r="102" spans="1:20" s="110" customFormat="1" ht="21.75" customHeight="1" x14ac:dyDescent="0.25">
      <c r="A102" s="85">
        <f t="shared" si="19"/>
        <v>93</v>
      </c>
      <c r="B102" s="87" t="s">
        <v>571</v>
      </c>
      <c r="C102" s="87" t="s">
        <v>572</v>
      </c>
      <c r="D102" s="87" t="s">
        <v>179</v>
      </c>
      <c r="E102" s="87" t="s">
        <v>573</v>
      </c>
      <c r="F102" s="87" t="s">
        <v>165</v>
      </c>
      <c r="G102" s="89" t="s">
        <v>301</v>
      </c>
      <c r="H102" s="103">
        <v>45293</v>
      </c>
      <c r="I102" s="91"/>
      <c r="J102" s="159">
        <v>20000</v>
      </c>
      <c r="K102" s="146">
        <f t="shared" si="10"/>
        <v>574</v>
      </c>
      <c r="L102" s="146">
        <f t="shared" si="11"/>
        <v>1419.9999999999998</v>
      </c>
      <c r="M102" s="146">
        <f t="shared" si="12"/>
        <v>520</v>
      </c>
      <c r="N102" s="146">
        <f t="shared" si="13"/>
        <v>608</v>
      </c>
      <c r="O102" s="146">
        <f t="shared" si="14"/>
        <v>1418</v>
      </c>
      <c r="P102" s="146">
        <v>0</v>
      </c>
      <c r="Q102" s="146">
        <f t="shared" si="15"/>
        <v>4540</v>
      </c>
      <c r="R102" s="147">
        <f t="shared" si="16"/>
        <v>1182</v>
      </c>
      <c r="S102" s="146">
        <f t="shared" si="17"/>
        <v>2838</v>
      </c>
      <c r="T102" s="146">
        <f t="shared" si="18"/>
        <v>18818</v>
      </c>
    </row>
    <row r="103" spans="1:20" s="110" customFormat="1" ht="21.75" customHeight="1" x14ac:dyDescent="0.25">
      <c r="A103" s="85">
        <f t="shared" si="19"/>
        <v>94</v>
      </c>
      <c r="B103" s="88" t="s">
        <v>356</v>
      </c>
      <c r="C103" s="88" t="s">
        <v>355</v>
      </c>
      <c r="D103" s="88" t="s">
        <v>136</v>
      </c>
      <c r="E103" s="88" t="s">
        <v>209</v>
      </c>
      <c r="F103" s="88" t="s">
        <v>165</v>
      </c>
      <c r="G103" s="89" t="s">
        <v>298</v>
      </c>
      <c r="H103" s="90">
        <v>44774</v>
      </c>
      <c r="I103" s="111"/>
      <c r="J103" s="160">
        <v>12000</v>
      </c>
      <c r="K103" s="146">
        <f t="shared" si="10"/>
        <v>344.4</v>
      </c>
      <c r="L103" s="146">
        <f t="shared" si="11"/>
        <v>851.99999999999989</v>
      </c>
      <c r="M103" s="146">
        <f t="shared" si="12"/>
        <v>312</v>
      </c>
      <c r="N103" s="146">
        <f t="shared" si="13"/>
        <v>364.8</v>
      </c>
      <c r="O103" s="146">
        <f t="shared" si="14"/>
        <v>850.80000000000007</v>
      </c>
      <c r="P103" s="146">
        <v>0</v>
      </c>
      <c r="Q103" s="146">
        <f t="shared" si="15"/>
        <v>2724</v>
      </c>
      <c r="R103" s="147">
        <f t="shared" si="16"/>
        <v>709.2</v>
      </c>
      <c r="S103" s="146">
        <f t="shared" si="17"/>
        <v>1702.8</v>
      </c>
      <c r="T103" s="146">
        <f t="shared" si="18"/>
        <v>11290.8</v>
      </c>
    </row>
    <row r="104" spans="1:20" s="110" customFormat="1" ht="24.75" customHeight="1" x14ac:dyDescent="0.25">
      <c r="A104" s="85">
        <f t="shared" si="19"/>
        <v>95</v>
      </c>
      <c r="B104" s="87" t="s">
        <v>576</v>
      </c>
      <c r="C104" s="87" t="s">
        <v>577</v>
      </c>
      <c r="D104" s="87" t="s">
        <v>214</v>
      </c>
      <c r="E104" s="87" t="s">
        <v>135</v>
      </c>
      <c r="F104" s="87" t="s">
        <v>165</v>
      </c>
      <c r="G104" s="89" t="s">
        <v>298</v>
      </c>
      <c r="H104" s="103">
        <v>45293</v>
      </c>
      <c r="I104" s="91"/>
      <c r="J104" s="159">
        <v>14000</v>
      </c>
      <c r="K104" s="146">
        <f t="shared" si="10"/>
        <v>401.8</v>
      </c>
      <c r="L104" s="146">
        <f t="shared" si="11"/>
        <v>993.99999999999989</v>
      </c>
      <c r="M104" s="146">
        <f t="shared" si="12"/>
        <v>364.00000000000006</v>
      </c>
      <c r="N104" s="146">
        <f t="shared" si="13"/>
        <v>425.6</v>
      </c>
      <c r="O104" s="146">
        <f t="shared" si="14"/>
        <v>992.6</v>
      </c>
      <c r="P104" s="146">
        <v>0</v>
      </c>
      <c r="Q104" s="146">
        <f t="shared" si="15"/>
        <v>3178</v>
      </c>
      <c r="R104" s="147">
        <f t="shared" si="16"/>
        <v>827.40000000000009</v>
      </c>
      <c r="S104" s="146">
        <f t="shared" si="17"/>
        <v>1986.6</v>
      </c>
      <c r="T104" s="146">
        <f t="shared" si="18"/>
        <v>13172.6</v>
      </c>
    </row>
    <row r="105" spans="1:20" s="110" customFormat="1" ht="22.5" customHeight="1" x14ac:dyDescent="0.25">
      <c r="A105" s="85">
        <f t="shared" si="19"/>
        <v>96</v>
      </c>
      <c r="B105" s="87" t="s">
        <v>193</v>
      </c>
      <c r="C105" s="87" t="s">
        <v>194</v>
      </c>
      <c r="D105" s="87" t="s">
        <v>214</v>
      </c>
      <c r="E105" s="87" t="s">
        <v>207</v>
      </c>
      <c r="F105" s="88" t="s">
        <v>165</v>
      </c>
      <c r="G105" s="89" t="s">
        <v>298</v>
      </c>
      <c r="H105" s="114" t="s">
        <v>217</v>
      </c>
      <c r="I105" s="91"/>
      <c r="J105" s="164">
        <v>10000</v>
      </c>
      <c r="K105" s="146">
        <f t="shared" si="10"/>
        <v>287</v>
      </c>
      <c r="L105" s="146">
        <f t="shared" si="11"/>
        <v>709.99999999999989</v>
      </c>
      <c r="M105" s="146">
        <f t="shared" si="12"/>
        <v>260</v>
      </c>
      <c r="N105" s="146">
        <f t="shared" si="13"/>
        <v>304</v>
      </c>
      <c r="O105" s="146">
        <f t="shared" si="14"/>
        <v>709</v>
      </c>
      <c r="P105" s="146">
        <v>0</v>
      </c>
      <c r="Q105" s="146">
        <f t="shared" si="15"/>
        <v>2270</v>
      </c>
      <c r="R105" s="147">
        <f t="shared" si="16"/>
        <v>591</v>
      </c>
      <c r="S105" s="146">
        <f t="shared" si="17"/>
        <v>1419</v>
      </c>
      <c r="T105" s="146">
        <f t="shared" si="18"/>
        <v>9409</v>
      </c>
    </row>
    <row r="106" spans="1:20" s="110" customFormat="1" ht="33" customHeight="1" x14ac:dyDescent="0.25">
      <c r="A106" s="85">
        <f t="shared" si="19"/>
        <v>97</v>
      </c>
      <c r="B106" s="88" t="s">
        <v>361</v>
      </c>
      <c r="C106" s="88" t="s">
        <v>362</v>
      </c>
      <c r="D106" s="88" t="s">
        <v>153</v>
      </c>
      <c r="E106" s="88" t="s">
        <v>363</v>
      </c>
      <c r="F106" s="88" t="s">
        <v>165</v>
      </c>
      <c r="G106" s="89" t="s">
        <v>300</v>
      </c>
      <c r="H106" s="90">
        <v>44774</v>
      </c>
      <c r="I106" s="111"/>
      <c r="J106" s="160">
        <v>18000</v>
      </c>
      <c r="K106" s="146">
        <f t="shared" si="10"/>
        <v>516.6</v>
      </c>
      <c r="L106" s="146">
        <f t="shared" si="11"/>
        <v>1277.9999999999998</v>
      </c>
      <c r="M106" s="146">
        <f t="shared" si="12"/>
        <v>468.00000000000006</v>
      </c>
      <c r="N106" s="146">
        <f t="shared" si="13"/>
        <v>547.20000000000005</v>
      </c>
      <c r="O106" s="146">
        <f t="shared" si="14"/>
        <v>1276.2</v>
      </c>
      <c r="P106" s="146">
        <v>0</v>
      </c>
      <c r="Q106" s="146">
        <f t="shared" si="15"/>
        <v>4086</v>
      </c>
      <c r="R106" s="147">
        <f t="shared" si="16"/>
        <v>1063.8000000000002</v>
      </c>
      <c r="S106" s="146">
        <f t="shared" si="17"/>
        <v>2554.1999999999998</v>
      </c>
      <c r="T106" s="146">
        <f t="shared" si="18"/>
        <v>16936.2</v>
      </c>
    </row>
    <row r="107" spans="1:20" s="110" customFormat="1" ht="27.75" customHeight="1" x14ac:dyDescent="0.25">
      <c r="A107" s="85">
        <f t="shared" si="19"/>
        <v>98</v>
      </c>
      <c r="B107" s="87" t="s">
        <v>411</v>
      </c>
      <c r="C107" s="87" t="s">
        <v>412</v>
      </c>
      <c r="D107" s="87" t="s">
        <v>148</v>
      </c>
      <c r="E107" s="87" t="s">
        <v>123</v>
      </c>
      <c r="F107" s="87" t="s">
        <v>165</v>
      </c>
      <c r="G107" s="89" t="s">
        <v>298</v>
      </c>
      <c r="H107" s="90">
        <v>44866</v>
      </c>
      <c r="I107" s="91"/>
      <c r="J107" s="159">
        <v>12000</v>
      </c>
      <c r="K107" s="146">
        <f t="shared" si="10"/>
        <v>344.4</v>
      </c>
      <c r="L107" s="146">
        <f t="shared" si="11"/>
        <v>851.99999999999989</v>
      </c>
      <c r="M107" s="146">
        <f t="shared" si="12"/>
        <v>312</v>
      </c>
      <c r="N107" s="146">
        <f t="shared" si="13"/>
        <v>364.8</v>
      </c>
      <c r="O107" s="146">
        <f t="shared" si="14"/>
        <v>850.80000000000007</v>
      </c>
      <c r="P107" s="146">
        <v>0</v>
      </c>
      <c r="Q107" s="146">
        <f t="shared" si="15"/>
        <v>2724</v>
      </c>
      <c r="R107" s="147">
        <f t="shared" si="16"/>
        <v>709.2</v>
      </c>
      <c r="S107" s="146">
        <f t="shared" si="17"/>
        <v>1702.8</v>
      </c>
      <c r="T107" s="146">
        <f t="shared" si="18"/>
        <v>11290.8</v>
      </c>
    </row>
    <row r="108" spans="1:20" s="110" customFormat="1" ht="26.25" customHeight="1" x14ac:dyDescent="0.25">
      <c r="A108" s="85">
        <f t="shared" si="19"/>
        <v>99</v>
      </c>
      <c r="B108" s="88" t="s">
        <v>348</v>
      </c>
      <c r="C108" s="87" t="s">
        <v>349</v>
      </c>
      <c r="D108" s="88" t="s">
        <v>148</v>
      </c>
      <c r="E108" s="88" t="s">
        <v>350</v>
      </c>
      <c r="F108" s="88" t="s">
        <v>165</v>
      </c>
      <c r="G108" s="89" t="s">
        <v>298</v>
      </c>
      <c r="H108" s="90">
        <v>44774</v>
      </c>
      <c r="I108" s="91"/>
      <c r="J108" s="160">
        <v>10000</v>
      </c>
      <c r="K108" s="146">
        <f t="shared" si="10"/>
        <v>287</v>
      </c>
      <c r="L108" s="146">
        <f t="shared" si="11"/>
        <v>709.99999999999989</v>
      </c>
      <c r="M108" s="146">
        <f t="shared" si="12"/>
        <v>260</v>
      </c>
      <c r="N108" s="146">
        <f t="shared" si="13"/>
        <v>304</v>
      </c>
      <c r="O108" s="146">
        <f t="shared" si="14"/>
        <v>709</v>
      </c>
      <c r="P108" s="146">
        <v>0</v>
      </c>
      <c r="Q108" s="146">
        <f t="shared" si="15"/>
        <v>2270</v>
      </c>
      <c r="R108" s="147">
        <f t="shared" si="16"/>
        <v>591</v>
      </c>
      <c r="S108" s="146">
        <f t="shared" si="17"/>
        <v>1419</v>
      </c>
      <c r="T108" s="146">
        <f t="shared" si="18"/>
        <v>9409</v>
      </c>
    </row>
    <row r="109" spans="1:20" s="110" customFormat="1" ht="25.5" customHeight="1" x14ac:dyDescent="0.25">
      <c r="A109" s="85">
        <f t="shared" si="19"/>
        <v>100</v>
      </c>
      <c r="B109" s="87" t="s">
        <v>393</v>
      </c>
      <c r="C109" s="87" t="s">
        <v>394</v>
      </c>
      <c r="D109" s="87" t="s">
        <v>395</v>
      </c>
      <c r="E109" s="87" t="s">
        <v>395</v>
      </c>
      <c r="F109" s="88" t="s">
        <v>165</v>
      </c>
      <c r="G109" s="89" t="s">
        <v>300</v>
      </c>
      <c r="H109" s="90">
        <v>44352</v>
      </c>
      <c r="I109" s="91"/>
      <c r="J109" s="159">
        <v>10000</v>
      </c>
      <c r="K109" s="146">
        <f t="shared" si="10"/>
        <v>287</v>
      </c>
      <c r="L109" s="146">
        <f t="shared" si="11"/>
        <v>709.99999999999989</v>
      </c>
      <c r="M109" s="146">
        <f t="shared" si="12"/>
        <v>260</v>
      </c>
      <c r="N109" s="146">
        <f t="shared" si="13"/>
        <v>304</v>
      </c>
      <c r="O109" s="146">
        <f t="shared" si="14"/>
        <v>709</v>
      </c>
      <c r="P109" s="146">
        <v>0</v>
      </c>
      <c r="Q109" s="146">
        <f t="shared" si="15"/>
        <v>2270</v>
      </c>
      <c r="R109" s="147">
        <f t="shared" si="16"/>
        <v>591</v>
      </c>
      <c r="S109" s="146">
        <f t="shared" si="17"/>
        <v>1419</v>
      </c>
      <c r="T109" s="146">
        <f t="shared" si="18"/>
        <v>9409</v>
      </c>
    </row>
    <row r="110" spans="1:20" s="110" customFormat="1" ht="24" customHeight="1" x14ac:dyDescent="0.25">
      <c r="A110" s="85">
        <f t="shared" si="19"/>
        <v>101</v>
      </c>
      <c r="B110" s="87" t="s">
        <v>432</v>
      </c>
      <c r="C110" s="87" t="s">
        <v>433</v>
      </c>
      <c r="D110" s="87" t="s">
        <v>435</v>
      </c>
      <c r="E110" s="87" t="s">
        <v>434</v>
      </c>
      <c r="F110" s="87" t="s">
        <v>165</v>
      </c>
      <c r="G110" s="89" t="s">
        <v>301</v>
      </c>
      <c r="H110" s="90">
        <v>44958</v>
      </c>
      <c r="I110" s="91"/>
      <c r="J110" s="159">
        <v>18000</v>
      </c>
      <c r="K110" s="146">
        <f t="shared" si="10"/>
        <v>516.6</v>
      </c>
      <c r="L110" s="146">
        <f t="shared" si="11"/>
        <v>1277.9999999999998</v>
      </c>
      <c r="M110" s="146">
        <f t="shared" si="12"/>
        <v>468.00000000000006</v>
      </c>
      <c r="N110" s="146">
        <f t="shared" si="13"/>
        <v>547.20000000000005</v>
      </c>
      <c r="O110" s="146">
        <f t="shared" si="14"/>
        <v>1276.2</v>
      </c>
      <c r="P110" s="146">
        <v>0</v>
      </c>
      <c r="Q110" s="146">
        <f t="shared" si="15"/>
        <v>4086</v>
      </c>
      <c r="R110" s="147">
        <f t="shared" si="16"/>
        <v>1063.8000000000002</v>
      </c>
      <c r="S110" s="146">
        <f t="shared" si="17"/>
        <v>2554.1999999999998</v>
      </c>
      <c r="T110" s="146">
        <f t="shared" si="18"/>
        <v>16936.2</v>
      </c>
    </row>
    <row r="111" spans="1:20" s="110" customFormat="1" ht="22.5" customHeight="1" x14ac:dyDescent="0.25">
      <c r="A111" s="85">
        <f t="shared" si="19"/>
        <v>102</v>
      </c>
      <c r="B111" s="88" t="s">
        <v>203</v>
      </c>
      <c r="C111" s="88" t="s">
        <v>204</v>
      </c>
      <c r="D111" s="88" t="s">
        <v>156</v>
      </c>
      <c r="E111" s="88" t="s">
        <v>212</v>
      </c>
      <c r="F111" s="88" t="s">
        <v>165</v>
      </c>
      <c r="G111" s="89" t="s">
        <v>300</v>
      </c>
      <c r="H111" s="90">
        <v>44445</v>
      </c>
      <c r="I111" s="91"/>
      <c r="J111" s="154">
        <v>18000</v>
      </c>
      <c r="K111" s="146">
        <f t="shared" si="10"/>
        <v>516.6</v>
      </c>
      <c r="L111" s="146">
        <f t="shared" si="11"/>
        <v>1277.9999999999998</v>
      </c>
      <c r="M111" s="146">
        <f t="shared" si="12"/>
        <v>468.00000000000006</v>
      </c>
      <c r="N111" s="146">
        <f t="shared" si="13"/>
        <v>547.20000000000005</v>
      </c>
      <c r="O111" s="146">
        <f t="shared" si="14"/>
        <v>1276.2</v>
      </c>
      <c r="P111" s="146">
        <v>0</v>
      </c>
      <c r="Q111" s="146">
        <f t="shared" si="15"/>
        <v>4086</v>
      </c>
      <c r="R111" s="147">
        <f t="shared" si="16"/>
        <v>1063.8000000000002</v>
      </c>
      <c r="S111" s="146">
        <f t="shared" si="17"/>
        <v>2554.1999999999998</v>
      </c>
      <c r="T111" s="146">
        <f t="shared" si="18"/>
        <v>16936.2</v>
      </c>
    </row>
    <row r="112" spans="1:20" s="110" customFormat="1" ht="24" customHeight="1" x14ac:dyDescent="0.25">
      <c r="A112" s="85">
        <f t="shared" si="19"/>
        <v>103</v>
      </c>
      <c r="B112" s="88" t="s">
        <v>65</v>
      </c>
      <c r="C112" s="87" t="s">
        <v>313</v>
      </c>
      <c r="D112" s="88" t="s">
        <v>148</v>
      </c>
      <c r="E112" s="88" t="s">
        <v>123</v>
      </c>
      <c r="F112" s="88" t="s">
        <v>165</v>
      </c>
      <c r="G112" s="89" t="s">
        <v>298</v>
      </c>
      <c r="H112" s="90">
        <v>44608</v>
      </c>
      <c r="I112" s="92"/>
      <c r="J112" s="158">
        <v>10000</v>
      </c>
      <c r="K112" s="146">
        <f t="shared" si="10"/>
        <v>287</v>
      </c>
      <c r="L112" s="146">
        <f t="shared" si="11"/>
        <v>709.99999999999989</v>
      </c>
      <c r="M112" s="146">
        <f t="shared" si="12"/>
        <v>260</v>
      </c>
      <c r="N112" s="146">
        <f t="shared" si="13"/>
        <v>304</v>
      </c>
      <c r="O112" s="146">
        <f t="shared" si="14"/>
        <v>709</v>
      </c>
      <c r="P112" s="146">
        <v>0</v>
      </c>
      <c r="Q112" s="146">
        <f t="shared" si="15"/>
        <v>2270</v>
      </c>
      <c r="R112" s="147">
        <f t="shared" si="16"/>
        <v>591</v>
      </c>
      <c r="S112" s="146">
        <f t="shared" si="17"/>
        <v>1419</v>
      </c>
      <c r="T112" s="146">
        <f t="shared" si="18"/>
        <v>9409</v>
      </c>
    </row>
    <row r="113" spans="1:20" s="110" customFormat="1" ht="20.25" customHeight="1" x14ac:dyDescent="0.25">
      <c r="A113" s="85">
        <f t="shared" si="19"/>
        <v>104</v>
      </c>
      <c r="B113" s="93" t="s">
        <v>321</v>
      </c>
      <c r="C113" s="87" t="s">
        <v>322</v>
      </c>
      <c r="D113" s="88" t="s">
        <v>148</v>
      </c>
      <c r="E113" s="88" t="s">
        <v>323</v>
      </c>
      <c r="F113" s="88" t="s">
        <v>165</v>
      </c>
      <c r="G113" s="89" t="s">
        <v>300</v>
      </c>
      <c r="H113" s="90">
        <v>44678</v>
      </c>
      <c r="I113" s="91"/>
      <c r="J113" s="154">
        <v>13000</v>
      </c>
      <c r="K113" s="146">
        <f t="shared" si="10"/>
        <v>373.1</v>
      </c>
      <c r="L113" s="146">
        <f t="shared" si="11"/>
        <v>922.99999999999989</v>
      </c>
      <c r="M113" s="146">
        <f t="shared" si="12"/>
        <v>338.00000000000006</v>
      </c>
      <c r="N113" s="146">
        <f t="shared" si="13"/>
        <v>395.2</v>
      </c>
      <c r="O113" s="146">
        <f t="shared" si="14"/>
        <v>921.7</v>
      </c>
      <c r="P113" s="146">
        <v>0</v>
      </c>
      <c r="Q113" s="146">
        <f t="shared" si="15"/>
        <v>2951</v>
      </c>
      <c r="R113" s="147">
        <f t="shared" si="16"/>
        <v>768.3</v>
      </c>
      <c r="S113" s="146">
        <f t="shared" si="17"/>
        <v>1844.6999999999998</v>
      </c>
      <c r="T113" s="146">
        <f t="shared" si="18"/>
        <v>12231.7</v>
      </c>
    </row>
    <row r="114" spans="1:20" s="110" customFormat="1" ht="26.25" customHeight="1" x14ac:dyDescent="0.25">
      <c r="A114" s="85">
        <f t="shared" si="19"/>
        <v>105</v>
      </c>
      <c r="B114" s="107" t="s">
        <v>444</v>
      </c>
      <c r="C114" s="107" t="s">
        <v>420</v>
      </c>
      <c r="D114" s="87" t="s">
        <v>156</v>
      </c>
      <c r="E114" s="87" t="s">
        <v>142</v>
      </c>
      <c r="F114" s="87" t="s">
        <v>165</v>
      </c>
      <c r="G114" s="89" t="s">
        <v>298</v>
      </c>
      <c r="H114" s="90">
        <v>45030</v>
      </c>
      <c r="I114" s="91"/>
      <c r="J114" s="159">
        <v>10000</v>
      </c>
      <c r="K114" s="146">
        <f t="shared" si="10"/>
        <v>287</v>
      </c>
      <c r="L114" s="146">
        <f t="shared" si="11"/>
        <v>709.99999999999989</v>
      </c>
      <c r="M114" s="146">
        <f t="shared" si="12"/>
        <v>260</v>
      </c>
      <c r="N114" s="146">
        <f t="shared" si="13"/>
        <v>304</v>
      </c>
      <c r="O114" s="146">
        <f t="shared" si="14"/>
        <v>709</v>
      </c>
      <c r="P114" s="146">
        <v>0</v>
      </c>
      <c r="Q114" s="146">
        <f t="shared" si="15"/>
        <v>2270</v>
      </c>
      <c r="R114" s="147">
        <f t="shared" si="16"/>
        <v>591</v>
      </c>
      <c r="S114" s="146">
        <f t="shared" si="17"/>
        <v>1419</v>
      </c>
      <c r="T114" s="146">
        <f t="shared" si="18"/>
        <v>9409</v>
      </c>
    </row>
    <row r="115" spans="1:20" s="110" customFormat="1" ht="19.5" customHeight="1" x14ac:dyDescent="0.25">
      <c r="A115" s="85">
        <f t="shared" si="19"/>
        <v>106</v>
      </c>
      <c r="B115" s="87" t="s">
        <v>512</v>
      </c>
      <c r="C115" s="87" t="s">
        <v>513</v>
      </c>
      <c r="D115" s="87" t="s">
        <v>514</v>
      </c>
      <c r="E115" s="87" t="s">
        <v>515</v>
      </c>
      <c r="F115" s="87" t="s">
        <v>165</v>
      </c>
      <c r="G115" s="89" t="s">
        <v>300</v>
      </c>
      <c r="H115" s="115" t="s">
        <v>516</v>
      </c>
      <c r="I115" s="91"/>
      <c r="J115" s="159">
        <v>18000</v>
      </c>
      <c r="K115" s="146">
        <f t="shared" si="10"/>
        <v>516.6</v>
      </c>
      <c r="L115" s="146">
        <f t="shared" si="11"/>
        <v>1277.9999999999998</v>
      </c>
      <c r="M115" s="146">
        <f t="shared" si="12"/>
        <v>468.00000000000006</v>
      </c>
      <c r="N115" s="146">
        <f t="shared" si="13"/>
        <v>547.20000000000005</v>
      </c>
      <c r="O115" s="146">
        <f t="shared" si="14"/>
        <v>1276.2</v>
      </c>
      <c r="P115" s="146">
        <v>0</v>
      </c>
      <c r="Q115" s="146">
        <f t="shared" si="15"/>
        <v>4086</v>
      </c>
      <c r="R115" s="147">
        <f t="shared" si="16"/>
        <v>1063.8000000000002</v>
      </c>
      <c r="S115" s="146">
        <f t="shared" si="17"/>
        <v>2554.1999999999998</v>
      </c>
      <c r="T115" s="146">
        <f t="shared" si="18"/>
        <v>16936.2</v>
      </c>
    </row>
    <row r="116" spans="1:20" s="110" customFormat="1" ht="24.75" customHeight="1" x14ac:dyDescent="0.25">
      <c r="A116" s="85">
        <f t="shared" si="19"/>
        <v>107</v>
      </c>
      <c r="B116" s="88" t="s">
        <v>357</v>
      </c>
      <c r="C116" s="88" t="s">
        <v>358</v>
      </c>
      <c r="D116" s="88" t="s">
        <v>359</v>
      </c>
      <c r="E116" s="88" t="s">
        <v>360</v>
      </c>
      <c r="F116" s="88" t="s">
        <v>165</v>
      </c>
      <c r="G116" s="89" t="s">
        <v>300</v>
      </c>
      <c r="H116" s="90">
        <v>44774</v>
      </c>
      <c r="I116" s="111"/>
      <c r="J116" s="160">
        <v>18000</v>
      </c>
      <c r="K116" s="146">
        <f t="shared" si="10"/>
        <v>516.6</v>
      </c>
      <c r="L116" s="146">
        <f t="shared" si="11"/>
        <v>1277.9999999999998</v>
      </c>
      <c r="M116" s="146">
        <f t="shared" si="12"/>
        <v>468.00000000000006</v>
      </c>
      <c r="N116" s="146">
        <f t="shared" si="13"/>
        <v>547.20000000000005</v>
      </c>
      <c r="O116" s="146">
        <f t="shared" si="14"/>
        <v>1276.2</v>
      </c>
      <c r="P116" s="146">
        <v>0</v>
      </c>
      <c r="Q116" s="146">
        <f t="shared" si="15"/>
        <v>4086</v>
      </c>
      <c r="R116" s="147">
        <f t="shared" si="16"/>
        <v>1063.8000000000002</v>
      </c>
      <c r="S116" s="146">
        <f t="shared" si="17"/>
        <v>2554.1999999999998</v>
      </c>
      <c r="T116" s="146">
        <f t="shared" si="18"/>
        <v>16936.2</v>
      </c>
    </row>
    <row r="117" spans="1:20" s="110" customFormat="1" ht="17.25" customHeight="1" x14ac:dyDescent="0.25">
      <c r="A117" s="85">
        <f t="shared" si="19"/>
        <v>108</v>
      </c>
      <c r="B117" s="87" t="s">
        <v>523</v>
      </c>
      <c r="C117" s="87" t="s">
        <v>524</v>
      </c>
      <c r="D117" s="87" t="s">
        <v>216</v>
      </c>
      <c r="E117" s="87" t="s">
        <v>525</v>
      </c>
      <c r="F117" s="87" t="s">
        <v>165</v>
      </c>
      <c r="G117" s="89" t="s">
        <v>298</v>
      </c>
      <c r="H117" s="103">
        <v>45231</v>
      </c>
      <c r="I117" s="91"/>
      <c r="J117" s="159">
        <v>13000</v>
      </c>
      <c r="K117" s="146">
        <f t="shared" si="10"/>
        <v>373.1</v>
      </c>
      <c r="L117" s="146">
        <f t="shared" si="11"/>
        <v>922.99999999999989</v>
      </c>
      <c r="M117" s="146">
        <f t="shared" si="12"/>
        <v>338.00000000000006</v>
      </c>
      <c r="N117" s="146">
        <f t="shared" si="13"/>
        <v>395.2</v>
      </c>
      <c r="O117" s="146">
        <f t="shared" si="14"/>
        <v>921.7</v>
      </c>
      <c r="P117" s="146">
        <v>0</v>
      </c>
      <c r="Q117" s="146">
        <f t="shared" si="15"/>
        <v>2951</v>
      </c>
      <c r="R117" s="147">
        <f t="shared" si="16"/>
        <v>768.3</v>
      </c>
      <c r="S117" s="146">
        <f t="shared" si="17"/>
        <v>1844.6999999999998</v>
      </c>
      <c r="T117" s="146">
        <f t="shared" si="18"/>
        <v>12231.7</v>
      </c>
    </row>
    <row r="118" spans="1:20" s="110" customFormat="1" ht="22.5" customHeight="1" x14ac:dyDescent="0.25">
      <c r="A118" s="85">
        <f t="shared" si="19"/>
        <v>109</v>
      </c>
      <c r="B118" s="87" t="s">
        <v>544</v>
      </c>
      <c r="C118" s="87" t="s">
        <v>545</v>
      </c>
      <c r="D118" s="87" t="s">
        <v>447</v>
      </c>
      <c r="E118" s="87" t="s">
        <v>543</v>
      </c>
      <c r="F118" s="87" t="s">
        <v>165</v>
      </c>
      <c r="G118" s="89" t="s">
        <v>299</v>
      </c>
      <c r="H118" s="103">
        <v>45232</v>
      </c>
      <c r="I118" s="91"/>
      <c r="J118" s="159">
        <v>10000</v>
      </c>
      <c r="K118" s="146">
        <f t="shared" si="10"/>
        <v>287</v>
      </c>
      <c r="L118" s="146">
        <f t="shared" si="11"/>
        <v>709.99999999999989</v>
      </c>
      <c r="M118" s="146">
        <f t="shared" si="12"/>
        <v>260</v>
      </c>
      <c r="N118" s="146">
        <f t="shared" si="13"/>
        <v>304</v>
      </c>
      <c r="O118" s="146">
        <f t="shared" si="14"/>
        <v>709</v>
      </c>
      <c r="P118" s="146">
        <v>0</v>
      </c>
      <c r="Q118" s="146">
        <f t="shared" si="15"/>
        <v>2270</v>
      </c>
      <c r="R118" s="147">
        <f t="shared" si="16"/>
        <v>591</v>
      </c>
      <c r="S118" s="146">
        <f t="shared" si="17"/>
        <v>1419</v>
      </c>
      <c r="T118" s="146">
        <f t="shared" si="18"/>
        <v>9409</v>
      </c>
    </row>
    <row r="119" spans="1:20" s="110" customFormat="1" ht="21.75" customHeight="1" x14ac:dyDescent="0.25">
      <c r="A119" s="85">
        <f t="shared" si="19"/>
        <v>110</v>
      </c>
      <c r="B119" s="112" t="s">
        <v>174</v>
      </c>
      <c r="C119" s="113" t="s">
        <v>175</v>
      </c>
      <c r="D119" s="88" t="s">
        <v>148</v>
      </c>
      <c r="E119" s="113" t="s">
        <v>123</v>
      </c>
      <c r="F119" s="88" t="s">
        <v>165</v>
      </c>
      <c r="G119" s="89" t="s">
        <v>298</v>
      </c>
      <c r="H119" s="90">
        <v>44234</v>
      </c>
      <c r="I119" s="91"/>
      <c r="J119" s="164">
        <v>10000</v>
      </c>
      <c r="K119" s="146">
        <f t="shared" si="10"/>
        <v>287</v>
      </c>
      <c r="L119" s="146">
        <f t="shared" si="11"/>
        <v>709.99999999999989</v>
      </c>
      <c r="M119" s="146">
        <f t="shared" si="12"/>
        <v>260</v>
      </c>
      <c r="N119" s="146">
        <f t="shared" si="13"/>
        <v>304</v>
      </c>
      <c r="O119" s="146">
        <f t="shared" si="14"/>
        <v>709</v>
      </c>
      <c r="P119" s="146">
        <v>0</v>
      </c>
      <c r="Q119" s="146">
        <f t="shared" si="15"/>
        <v>2270</v>
      </c>
      <c r="R119" s="147">
        <f t="shared" si="16"/>
        <v>591</v>
      </c>
      <c r="S119" s="146">
        <f t="shared" si="17"/>
        <v>1419</v>
      </c>
      <c r="T119" s="146">
        <f t="shared" si="18"/>
        <v>9409</v>
      </c>
    </row>
    <row r="120" spans="1:20" s="110" customFormat="1" ht="15" customHeight="1" x14ac:dyDescent="0.25">
      <c r="A120" s="85">
        <f t="shared" si="19"/>
        <v>111</v>
      </c>
      <c r="B120" s="87" t="s">
        <v>508</v>
      </c>
      <c r="C120" s="87" t="s">
        <v>509</v>
      </c>
      <c r="D120" s="87" t="s">
        <v>158</v>
      </c>
      <c r="E120" s="87" t="s">
        <v>296</v>
      </c>
      <c r="F120" s="87" t="s">
        <v>165</v>
      </c>
      <c r="G120" s="89" t="s">
        <v>298</v>
      </c>
      <c r="H120" s="103">
        <v>45231</v>
      </c>
      <c r="I120" s="91"/>
      <c r="J120" s="159">
        <v>12000</v>
      </c>
      <c r="K120" s="146">
        <f t="shared" si="10"/>
        <v>344.4</v>
      </c>
      <c r="L120" s="146">
        <f t="shared" si="11"/>
        <v>851.99999999999989</v>
      </c>
      <c r="M120" s="146">
        <f t="shared" si="12"/>
        <v>312</v>
      </c>
      <c r="N120" s="146">
        <f t="shared" si="13"/>
        <v>364.8</v>
      </c>
      <c r="O120" s="146">
        <f t="shared" si="14"/>
        <v>850.80000000000007</v>
      </c>
      <c r="P120" s="146">
        <v>0</v>
      </c>
      <c r="Q120" s="146">
        <f t="shared" si="15"/>
        <v>2724</v>
      </c>
      <c r="R120" s="147">
        <f t="shared" si="16"/>
        <v>709.2</v>
      </c>
      <c r="S120" s="146">
        <f t="shared" si="17"/>
        <v>1702.8</v>
      </c>
      <c r="T120" s="146">
        <f t="shared" si="18"/>
        <v>11290.8</v>
      </c>
    </row>
    <row r="121" spans="1:20" s="110" customFormat="1" ht="21.75" customHeight="1" x14ac:dyDescent="0.25">
      <c r="A121" s="85">
        <f t="shared" si="19"/>
        <v>112</v>
      </c>
      <c r="B121" s="87" t="s">
        <v>259</v>
      </c>
      <c r="C121" s="88" t="s">
        <v>260</v>
      </c>
      <c r="D121" s="88" t="s">
        <v>148</v>
      </c>
      <c r="E121" s="88" t="s">
        <v>440</v>
      </c>
      <c r="F121" s="88" t="s">
        <v>165</v>
      </c>
      <c r="G121" s="89" t="s">
        <v>298</v>
      </c>
      <c r="H121" s="90">
        <v>44621</v>
      </c>
      <c r="I121" s="91"/>
      <c r="J121" s="154">
        <v>10000</v>
      </c>
      <c r="K121" s="146">
        <f t="shared" si="10"/>
        <v>287</v>
      </c>
      <c r="L121" s="146">
        <f t="shared" si="11"/>
        <v>709.99999999999989</v>
      </c>
      <c r="M121" s="146">
        <f t="shared" si="12"/>
        <v>260</v>
      </c>
      <c r="N121" s="146">
        <f t="shared" si="13"/>
        <v>304</v>
      </c>
      <c r="O121" s="146">
        <f t="shared" si="14"/>
        <v>709</v>
      </c>
      <c r="P121" s="146">
        <v>0</v>
      </c>
      <c r="Q121" s="146">
        <f t="shared" si="15"/>
        <v>2270</v>
      </c>
      <c r="R121" s="147">
        <f t="shared" si="16"/>
        <v>591</v>
      </c>
      <c r="S121" s="146">
        <f t="shared" si="17"/>
        <v>1419</v>
      </c>
      <c r="T121" s="146">
        <f t="shared" si="18"/>
        <v>9409</v>
      </c>
    </row>
    <row r="122" spans="1:20" s="110" customFormat="1" ht="18" customHeight="1" x14ac:dyDescent="0.25">
      <c r="A122" s="85">
        <f t="shared" si="19"/>
        <v>113</v>
      </c>
      <c r="B122" s="88" t="s">
        <v>351</v>
      </c>
      <c r="C122" s="87" t="s">
        <v>352</v>
      </c>
      <c r="D122" s="88" t="s">
        <v>148</v>
      </c>
      <c r="E122" s="88" t="s">
        <v>123</v>
      </c>
      <c r="F122" s="88" t="s">
        <v>165</v>
      </c>
      <c r="G122" s="89" t="s">
        <v>298</v>
      </c>
      <c r="H122" s="90">
        <v>44764</v>
      </c>
      <c r="I122" s="91"/>
      <c r="J122" s="158">
        <v>10000</v>
      </c>
      <c r="K122" s="146">
        <f t="shared" si="10"/>
        <v>287</v>
      </c>
      <c r="L122" s="146">
        <f t="shared" si="11"/>
        <v>709.99999999999989</v>
      </c>
      <c r="M122" s="146">
        <f t="shared" si="12"/>
        <v>260</v>
      </c>
      <c r="N122" s="146">
        <f t="shared" si="13"/>
        <v>304</v>
      </c>
      <c r="O122" s="146">
        <f t="shared" si="14"/>
        <v>709</v>
      </c>
      <c r="P122" s="146">
        <v>0</v>
      </c>
      <c r="Q122" s="146">
        <f t="shared" si="15"/>
        <v>2270</v>
      </c>
      <c r="R122" s="147">
        <f t="shared" si="16"/>
        <v>591</v>
      </c>
      <c r="S122" s="146">
        <f t="shared" si="17"/>
        <v>1419</v>
      </c>
      <c r="T122" s="146">
        <f t="shared" si="18"/>
        <v>9409</v>
      </c>
    </row>
    <row r="123" spans="1:20" s="110" customFormat="1" ht="19.5" customHeight="1" x14ac:dyDescent="0.25">
      <c r="A123" s="85">
        <f t="shared" si="19"/>
        <v>114</v>
      </c>
      <c r="B123" s="88" t="s">
        <v>337</v>
      </c>
      <c r="C123" s="87" t="s">
        <v>338</v>
      </c>
      <c r="D123" s="88" t="s">
        <v>158</v>
      </c>
      <c r="E123" s="88" t="s">
        <v>296</v>
      </c>
      <c r="F123" s="88" t="s">
        <v>165</v>
      </c>
      <c r="G123" s="89" t="s">
        <v>298</v>
      </c>
      <c r="H123" s="90">
        <v>44713</v>
      </c>
      <c r="I123" s="91"/>
      <c r="J123" s="160">
        <v>12000</v>
      </c>
      <c r="K123" s="146">
        <f t="shared" si="10"/>
        <v>344.4</v>
      </c>
      <c r="L123" s="146">
        <f t="shared" si="11"/>
        <v>851.99999999999989</v>
      </c>
      <c r="M123" s="146">
        <f t="shared" si="12"/>
        <v>312</v>
      </c>
      <c r="N123" s="146">
        <f t="shared" si="13"/>
        <v>364.8</v>
      </c>
      <c r="O123" s="146">
        <f t="shared" si="14"/>
        <v>850.80000000000007</v>
      </c>
      <c r="P123" s="146">
        <v>0</v>
      </c>
      <c r="Q123" s="146">
        <f t="shared" si="15"/>
        <v>2724</v>
      </c>
      <c r="R123" s="147">
        <f t="shared" si="16"/>
        <v>709.2</v>
      </c>
      <c r="S123" s="146">
        <f t="shared" si="17"/>
        <v>1702.8</v>
      </c>
      <c r="T123" s="146">
        <f t="shared" si="18"/>
        <v>11290.8</v>
      </c>
    </row>
    <row r="124" spans="1:20" s="110" customFormat="1" ht="22.5" customHeight="1" x14ac:dyDescent="0.25">
      <c r="A124" s="85">
        <f t="shared" si="19"/>
        <v>115</v>
      </c>
      <c r="B124" s="87" t="s">
        <v>502</v>
      </c>
      <c r="C124" s="87" t="s">
        <v>503</v>
      </c>
      <c r="D124" s="87" t="s">
        <v>148</v>
      </c>
      <c r="E124" s="87" t="s">
        <v>501</v>
      </c>
      <c r="F124" s="87" t="s">
        <v>165</v>
      </c>
      <c r="G124" s="89" t="s">
        <v>298</v>
      </c>
      <c r="H124" s="103">
        <v>45240</v>
      </c>
      <c r="I124" s="91"/>
      <c r="J124" s="159">
        <v>10000</v>
      </c>
      <c r="K124" s="146">
        <f t="shared" si="10"/>
        <v>287</v>
      </c>
      <c r="L124" s="146">
        <f t="shared" si="11"/>
        <v>709.99999999999989</v>
      </c>
      <c r="M124" s="146">
        <f t="shared" si="12"/>
        <v>260</v>
      </c>
      <c r="N124" s="146">
        <f t="shared" si="13"/>
        <v>304</v>
      </c>
      <c r="O124" s="146">
        <f t="shared" si="14"/>
        <v>709</v>
      </c>
      <c r="P124" s="146">
        <v>0</v>
      </c>
      <c r="Q124" s="146">
        <f t="shared" si="15"/>
        <v>2270</v>
      </c>
      <c r="R124" s="147">
        <f t="shared" si="16"/>
        <v>591</v>
      </c>
      <c r="S124" s="146">
        <f t="shared" si="17"/>
        <v>1419</v>
      </c>
      <c r="T124" s="146">
        <f t="shared" si="18"/>
        <v>9409</v>
      </c>
    </row>
    <row r="125" spans="1:20" s="110" customFormat="1" ht="20.25" customHeight="1" x14ac:dyDescent="0.25">
      <c r="A125" s="85">
        <f t="shared" si="19"/>
        <v>116</v>
      </c>
      <c r="B125" s="88" t="s">
        <v>218</v>
      </c>
      <c r="C125" s="88" t="s">
        <v>219</v>
      </c>
      <c r="D125" s="88" t="s">
        <v>153</v>
      </c>
      <c r="E125" s="88" t="s">
        <v>139</v>
      </c>
      <c r="F125" s="88" t="s">
        <v>165</v>
      </c>
      <c r="G125" s="89" t="s">
        <v>300</v>
      </c>
      <c r="H125" s="90">
        <v>44509</v>
      </c>
      <c r="I125" s="91"/>
      <c r="J125" s="158">
        <v>15000</v>
      </c>
      <c r="K125" s="146">
        <f t="shared" si="10"/>
        <v>430.5</v>
      </c>
      <c r="L125" s="146">
        <f t="shared" si="11"/>
        <v>1065</v>
      </c>
      <c r="M125" s="146">
        <f t="shared" si="12"/>
        <v>390.00000000000006</v>
      </c>
      <c r="N125" s="146">
        <f t="shared" si="13"/>
        <v>456</v>
      </c>
      <c r="O125" s="146">
        <f t="shared" si="14"/>
        <v>1063.5</v>
      </c>
      <c r="P125" s="146">
        <v>0</v>
      </c>
      <c r="Q125" s="146">
        <f t="shared" si="15"/>
        <v>3405</v>
      </c>
      <c r="R125" s="147">
        <f t="shared" si="16"/>
        <v>886.5</v>
      </c>
      <c r="S125" s="146">
        <f t="shared" si="17"/>
        <v>2128.5</v>
      </c>
      <c r="T125" s="146">
        <f t="shared" si="18"/>
        <v>14113.5</v>
      </c>
    </row>
    <row r="126" spans="1:20" s="110" customFormat="1" ht="24.75" customHeight="1" x14ac:dyDescent="0.25">
      <c r="A126" s="85">
        <f t="shared" si="19"/>
        <v>117</v>
      </c>
      <c r="B126" s="87" t="s">
        <v>445</v>
      </c>
      <c r="C126" s="87" t="s">
        <v>446</v>
      </c>
      <c r="D126" s="87" t="s">
        <v>447</v>
      </c>
      <c r="E126" s="87" t="s">
        <v>448</v>
      </c>
      <c r="F126" s="87" t="s">
        <v>165</v>
      </c>
      <c r="G126" s="89" t="s">
        <v>299</v>
      </c>
      <c r="H126" s="90">
        <v>45061</v>
      </c>
      <c r="I126" s="91"/>
      <c r="J126" s="162">
        <v>18000</v>
      </c>
      <c r="K126" s="146">
        <f t="shared" si="10"/>
        <v>516.6</v>
      </c>
      <c r="L126" s="146">
        <f t="shared" si="11"/>
        <v>1277.9999999999998</v>
      </c>
      <c r="M126" s="146">
        <f t="shared" si="12"/>
        <v>468.00000000000006</v>
      </c>
      <c r="N126" s="146">
        <f t="shared" si="13"/>
        <v>547.20000000000005</v>
      </c>
      <c r="O126" s="146">
        <f t="shared" si="14"/>
        <v>1276.2</v>
      </c>
      <c r="P126" s="146">
        <v>0</v>
      </c>
      <c r="Q126" s="146">
        <f t="shared" si="15"/>
        <v>4086</v>
      </c>
      <c r="R126" s="147">
        <f t="shared" si="16"/>
        <v>1063.8000000000002</v>
      </c>
      <c r="S126" s="146">
        <f t="shared" si="17"/>
        <v>2554.1999999999998</v>
      </c>
      <c r="T126" s="146">
        <f t="shared" si="18"/>
        <v>16936.2</v>
      </c>
    </row>
    <row r="127" spans="1:20" s="110" customFormat="1" ht="27" customHeight="1" x14ac:dyDescent="0.25">
      <c r="A127" s="85">
        <f t="shared" si="19"/>
        <v>118</v>
      </c>
      <c r="B127" s="87" t="s">
        <v>557</v>
      </c>
      <c r="C127" s="87" t="s">
        <v>558</v>
      </c>
      <c r="D127" s="87" t="s">
        <v>158</v>
      </c>
      <c r="E127" s="87" t="s">
        <v>296</v>
      </c>
      <c r="F127" s="87" t="s">
        <v>165</v>
      </c>
      <c r="G127" s="89" t="s">
        <v>298</v>
      </c>
      <c r="H127" s="103">
        <v>45261</v>
      </c>
      <c r="I127" s="91"/>
      <c r="J127" s="159">
        <v>12000</v>
      </c>
      <c r="K127" s="146">
        <f t="shared" si="10"/>
        <v>344.4</v>
      </c>
      <c r="L127" s="146">
        <f t="shared" si="11"/>
        <v>851.99999999999989</v>
      </c>
      <c r="M127" s="146">
        <f t="shared" si="12"/>
        <v>312</v>
      </c>
      <c r="N127" s="146">
        <f t="shared" si="13"/>
        <v>364.8</v>
      </c>
      <c r="O127" s="146">
        <f t="shared" si="14"/>
        <v>850.80000000000007</v>
      </c>
      <c r="P127" s="146">
        <v>0</v>
      </c>
      <c r="Q127" s="146">
        <f t="shared" si="15"/>
        <v>2724</v>
      </c>
      <c r="R127" s="147">
        <f t="shared" si="16"/>
        <v>709.2</v>
      </c>
      <c r="S127" s="146">
        <f t="shared" si="17"/>
        <v>1702.8</v>
      </c>
      <c r="T127" s="146">
        <f t="shared" si="18"/>
        <v>11290.8</v>
      </c>
    </row>
    <row r="128" spans="1:20" s="110" customFormat="1" ht="28.5" customHeight="1" x14ac:dyDescent="0.25">
      <c r="A128" s="85">
        <f t="shared" si="19"/>
        <v>119</v>
      </c>
      <c r="B128" s="87" t="s">
        <v>531</v>
      </c>
      <c r="C128" s="87" t="s">
        <v>532</v>
      </c>
      <c r="D128" s="87" t="s">
        <v>148</v>
      </c>
      <c r="E128" s="87" t="s">
        <v>473</v>
      </c>
      <c r="F128" s="87" t="s">
        <v>165</v>
      </c>
      <c r="G128" s="89" t="s">
        <v>298</v>
      </c>
      <c r="H128" s="103">
        <v>45244</v>
      </c>
      <c r="I128" s="91"/>
      <c r="J128" s="159">
        <v>10000</v>
      </c>
      <c r="K128" s="146">
        <f t="shared" si="10"/>
        <v>287</v>
      </c>
      <c r="L128" s="146">
        <f t="shared" si="11"/>
        <v>709.99999999999989</v>
      </c>
      <c r="M128" s="146">
        <f t="shared" si="12"/>
        <v>260</v>
      </c>
      <c r="N128" s="146">
        <f t="shared" si="13"/>
        <v>304</v>
      </c>
      <c r="O128" s="146">
        <f t="shared" si="14"/>
        <v>709</v>
      </c>
      <c r="P128" s="146">
        <v>0</v>
      </c>
      <c r="Q128" s="146">
        <f t="shared" si="15"/>
        <v>2270</v>
      </c>
      <c r="R128" s="147">
        <f t="shared" si="16"/>
        <v>591</v>
      </c>
      <c r="S128" s="146">
        <f t="shared" si="17"/>
        <v>1419</v>
      </c>
      <c r="T128" s="146">
        <f t="shared" si="18"/>
        <v>9409</v>
      </c>
    </row>
    <row r="129" spans="1:20" s="110" customFormat="1" ht="23.25" customHeight="1" x14ac:dyDescent="0.25">
      <c r="A129" s="85">
        <f t="shared" si="19"/>
        <v>120</v>
      </c>
      <c r="B129" s="93" t="s">
        <v>303</v>
      </c>
      <c r="C129" s="87" t="s">
        <v>304</v>
      </c>
      <c r="D129" s="88" t="s">
        <v>216</v>
      </c>
      <c r="E129" s="88" t="s">
        <v>132</v>
      </c>
      <c r="F129" s="88" t="s">
        <v>165</v>
      </c>
      <c r="G129" s="89" t="s">
        <v>298</v>
      </c>
      <c r="H129" s="90">
        <v>44621</v>
      </c>
      <c r="I129" s="91"/>
      <c r="J129" s="164">
        <v>20000</v>
      </c>
      <c r="K129" s="146">
        <f t="shared" si="10"/>
        <v>574</v>
      </c>
      <c r="L129" s="146">
        <f t="shared" si="11"/>
        <v>1419.9999999999998</v>
      </c>
      <c r="M129" s="146">
        <f t="shared" si="12"/>
        <v>520</v>
      </c>
      <c r="N129" s="146">
        <f t="shared" si="13"/>
        <v>608</v>
      </c>
      <c r="O129" s="146">
        <f t="shared" si="14"/>
        <v>1418</v>
      </c>
      <c r="P129" s="146">
        <v>0</v>
      </c>
      <c r="Q129" s="146">
        <f t="shared" si="15"/>
        <v>4540</v>
      </c>
      <c r="R129" s="147">
        <f t="shared" si="16"/>
        <v>1182</v>
      </c>
      <c r="S129" s="146">
        <f t="shared" si="17"/>
        <v>2838</v>
      </c>
      <c r="T129" s="146">
        <f t="shared" si="18"/>
        <v>18818</v>
      </c>
    </row>
    <row r="130" spans="1:20" s="110" customFormat="1" ht="21.75" customHeight="1" x14ac:dyDescent="0.25">
      <c r="A130" s="85">
        <f t="shared" si="19"/>
        <v>121</v>
      </c>
      <c r="B130" s="87" t="s">
        <v>506</v>
      </c>
      <c r="C130" s="87" t="s">
        <v>507</v>
      </c>
      <c r="D130" s="87" t="s">
        <v>158</v>
      </c>
      <c r="E130" s="87" t="s">
        <v>296</v>
      </c>
      <c r="F130" s="87" t="s">
        <v>165</v>
      </c>
      <c r="G130" s="89" t="s">
        <v>298</v>
      </c>
      <c r="H130" s="103">
        <v>45243</v>
      </c>
      <c r="I130" s="91"/>
      <c r="J130" s="159">
        <v>12000</v>
      </c>
      <c r="K130" s="146">
        <f t="shared" si="10"/>
        <v>344.4</v>
      </c>
      <c r="L130" s="146">
        <f t="shared" si="11"/>
        <v>851.99999999999989</v>
      </c>
      <c r="M130" s="146">
        <f t="shared" si="12"/>
        <v>312</v>
      </c>
      <c r="N130" s="146">
        <f t="shared" si="13"/>
        <v>364.8</v>
      </c>
      <c r="O130" s="146">
        <f t="shared" si="14"/>
        <v>850.80000000000007</v>
      </c>
      <c r="P130" s="146">
        <v>0</v>
      </c>
      <c r="Q130" s="146">
        <f t="shared" si="15"/>
        <v>2724</v>
      </c>
      <c r="R130" s="147">
        <f t="shared" si="16"/>
        <v>709.2</v>
      </c>
      <c r="S130" s="146">
        <f t="shared" si="17"/>
        <v>1702.8</v>
      </c>
      <c r="T130" s="146">
        <f t="shared" si="18"/>
        <v>11290.8</v>
      </c>
    </row>
    <row r="131" spans="1:20" s="110" customFormat="1" ht="25.5" customHeight="1" x14ac:dyDescent="0.25">
      <c r="A131" s="85">
        <f t="shared" si="19"/>
        <v>122</v>
      </c>
      <c r="B131" s="87" t="s">
        <v>510</v>
      </c>
      <c r="C131" s="87" t="s">
        <v>511</v>
      </c>
      <c r="D131" s="87" t="s">
        <v>158</v>
      </c>
      <c r="E131" s="87" t="s">
        <v>296</v>
      </c>
      <c r="F131" s="87" t="s">
        <v>165</v>
      </c>
      <c r="G131" s="89" t="s">
        <v>298</v>
      </c>
      <c r="H131" s="103">
        <v>45231</v>
      </c>
      <c r="I131" s="91"/>
      <c r="J131" s="159">
        <v>12000</v>
      </c>
      <c r="K131" s="146">
        <f t="shared" si="10"/>
        <v>344.4</v>
      </c>
      <c r="L131" s="146">
        <f t="shared" si="11"/>
        <v>851.99999999999989</v>
      </c>
      <c r="M131" s="146">
        <f t="shared" si="12"/>
        <v>312</v>
      </c>
      <c r="N131" s="146">
        <f t="shared" si="13"/>
        <v>364.8</v>
      </c>
      <c r="O131" s="146">
        <f t="shared" si="14"/>
        <v>850.80000000000007</v>
      </c>
      <c r="P131" s="146">
        <v>0</v>
      </c>
      <c r="Q131" s="146">
        <f t="shared" si="15"/>
        <v>2724</v>
      </c>
      <c r="R131" s="147">
        <f t="shared" si="16"/>
        <v>709.2</v>
      </c>
      <c r="S131" s="146">
        <f t="shared" si="17"/>
        <v>1702.8</v>
      </c>
      <c r="T131" s="146">
        <f t="shared" si="18"/>
        <v>11290.8</v>
      </c>
    </row>
    <row r="132" spans="1:20" s="110" customFormat="1" ht="19.5" customHeight="1" x14ac:dyDescent="0.25">
      <c r="A132" s="85">
        <f t="shared" si="19"/>
        <v>123</v>
      </c>
      <c r="B132" s="87" t="s">
        <v>230</v>
      </c>
      <c r="C132" s="88" t="s">
        <v>231</v>
      </c>
      <c r="D132" s="88" t="s">
        <v>136</v>
      </c>
      <c r="E132" s="88" t="s">
        <v>247</v>
      </c>
      <c r="F132" s="88" t="s">
        <v>165</v>
      </c>
      <c r="G132" s="89" t="s">
        <v>298</v>
      </c>
      <c r="H132" s="90">
        <v>44531</v>
      </c>
      <c r="I132" s="91"/>
      <c r="J132" s="154">
        <v>13000</v>
      </c>
      <c r="K132" s="146">
        <f t="shared" si="10"/>
        <v>373.1</v>
      </c>
      <c r="L132" s="146">
        <f t="shared" si="11"/>
        <v>922.99999999999989</v>
      </c>
      <c r="M132" s="146">
        <f t="shared" si="12"/>
        <v>338.00000000000006</v>
      </c>
      <c r="N132" s="146">
        <f t="shared" si="13"/>
        <v>395.2</v>
      </c>
      <c r="O132" s="146">
        <f t="shared" si="14"/>
        <v>921.7</v>
      </c>
      <c r="P132" s="146">
        <v>0</v>
      </c>
      <c r="Q132" s="146">
        <f t="shared" si="15"/>
        <v>2951</v>
      </c>
      <c r="R132" s="147">
        <f t="shared" si="16"/>
        <v>768.3</v>
      </c>
      <c r="S132" s="146">
        <f t="shared" si="17"/>
        <v>1844.6999999999998</v>
      </c>
      <c r="T132" s="146">
        <f t="shared" si="18"/>
        <v>12231.7</v>
      </c>
    </row>
    <row r="133" spans="1:20" s="110" customFormat="1" ht="22.5" customHeight="1" x14ac:dyDescent="0.25">
      <c r="A133" s="85">
        <f t="shared" si="19"/>
        <v>124</v>
      </c>
      <c r="B133" s="87" t="s">
        <v>424</v>
      </c>
      <c r="C133" s="87" t="s">
        <v>425</v>
      </c>
      <c r="D133" s="87" t="s">
        <v>136</v>
      </c>
      <c r="E133" s="87" t="s">
        <v>209</v>
      </c>
      <c r="F133" s="87" t="s">
        <v>165</v>
      </c>
      <c r="G133" s="89" t="s">
        <v>298</v>
      </c>
      <c r="H133" s="90">
        <v>44866</v>
      </c>
      <c r="I133" s="91"/>
      <c r="J133" s="159">
        <v>13000</v>
      </c>
      <c r="K133" s="146">
        <f t="shared" si="10"/>
        <v>373.1</v>
      </c>
      <c r="L133" s="146">
        <f t="shared" si="11"/>
        <v>922.99999999999989</v>
      </c>
      <c r="M133" s="146">
        <f t="shared" si="12"/>
        <v>338.00000000000006</v>
      </c>
      <c r="N133" s="146">
        <f t="shared" si="13"/>
        <v>395.2</v>
      </c>
      <c r="O133" s="146">
        <f t="shared" si="14"/>
        <v>921.7</v>
      </c>
      <c r="P133" s="146">
        <v>0</v>
      </c>
      <c r="Q133" s="146">
        <f t="shared" si="15"/>
        <v>2951</v>
      </c>
      <c r="R133" s="147">
        <f t="shared" si="16"/>
        <v>768.3</v>
      </c>
      <c r="S133" s="146">
        <f t="shared" si="17"/>
        <v>1844.6999999999998</v>
      </c>
      <c r="T133" s="146">
        <f t="shared" si="18"/>
        <v>12231.7</v>
      </c>
    </row>
    <row r="134" spans="1:20" s="110" customFormat="1" ht="24.75" customHeight="1" x14ac:dyDescent="0.25">
      <c r="A134" s="85">
        <f t="shared" si="19"/>
        <v>125</v>
      </c>
      <c r="B134" s="88" t="s">
        <v>290</v>
      </c>
      <c r="C134" s="87" t="s">
        <v>291</v>
      </c>
      <c r="D134" s="88" t="s">
        <v>158</v>
      </c>
      <c r="E134" s="88" t="s">
        <v>519</v>
      </c>
      <c r="F134" s="88" t="s">
        <v>165</v>
      </c>
      <c r="G134" s="89" t="s">
        <v>298</v>
      </c>
      <c r="H134" s="90">
        <v>44531</v>
      </c>
      <c r="I134" s="91"/>
      <c r="J134" s="165">
        <v>10000</v>
      </c>
      <c r="K134" s="146">
        <f t="shared" si="10"/>
        <v>287</v>
      </c>
      <c r="L134" s="146">
        <f t="shared" si="11"/>
        <v>709.99999999999989</v>
      </c>
      <c r="M134" s="146">
        <f t="shared" si="12"/>
        <v>260</v>
      </c>
      <c r="N134" s="146">
        <f t="shared" si="13"/>
        <v>304</v>
      </c>
      <c r="O134" s="146">
        <f t="shared" si="14"/>
        <v>709</v>
      </c>
      <c r="P134" s="146">
        <v>0</v>
      </c>
      <c r="Q134" s="146">
        <f t="shared" si="15"/>
        <v>2270</v>
      </c>
      <c r="R134" s="147">
        <f t="shared" si="16"/>
        <v>591</v>
      </c>
      <c r="S134" s="146">
        <f t="shared" si="17"/>
        <v>1419</v>
      </c>
      <c r="T134" s="146">
        <f t="shared" si="18"/>
        <v>9409</v>
      </c>
    </row>
    <row r="135" spans="1:20" s="110" customFormat="1" ht="27" customHeight="1" x14ac:dyDescent="0.25">
      <c r="A135" s="85">
        <f t="shared" si="19"/>
        <v>126</v>
      </c>
      <c r="B135" s="87" t="s">
        <v>405</v>
      </c>
      <c r="C135" s="87" t="s">
        <v>406</v>
      </c>
      <c r="D135" s="87" t="s">
        <v>158</v>
      </c>
      <c r="E135" s="87" t="s">
        <v>135</v>
      </c>
      <c r="F135" s="87" t="s">
        <v>165</v>
      </c>
      <c r="G135" s="89" t="s">
        <v>298</v>
      </c>
      <c r="H135" s="90">
        <v>44866</v>
      </c>
      <c r="I135" s="91"/>
      <c r="J135" s="159">
        <v>12000</v>
      </c>
      <c r="K135" s="146">
        <f t="shared" si="10"/>
        <v>344.4</v>
      </c>
      <c r="L135" s="146">
        <f t="shared" si="11"/>
        <v>851.99999999999989</v>
      </c>
      <c r="M135" s="146">
        <f t="shared" si="12"/>
        <v>312</v>
      </c>
      <c r="N135" s="146">
        <f t="shared" si="13"/>
        <v>364.8</v>
      </c>
      <c r="O135" s="146">
        <f t="shared" si="14"/>
        <v>850.80000000000007</v>
      </c>
      <c r="P135" s="146">
        <v>0</v>
      </c>
      <c r="Q135" s="146">
        <f t="shared" si="15"/>
        <v>2724</v>
      </c>
      <c r="R135" s="147">
        <f t="shared" si="16"/>
        <v>709.2</v>
      </c>
      <c r="S135" s="146">
        <f t="shared" si="17"/>
        <v>1702.8</v>
      </c>
      <c r="T135" s="146">
        <f t="shared" si="18"/>
        <v>11290.8</v>
      </c>
    </row>
    <row r="136" spans="1:20" s="110" customFormat="1" ht="24" customHeight="1" x14ac:dyDescent="0.25">
      <c r="A136" s="85">
        <f t="shared" si="19"/>
        <v>127</v>
      </c>
      <c r="B136" s="87" t="s">
        <v>492</v>
      </c>
      <c r="C136" s="87" t="s">
        <v>493</v>
      </c>
      <c r="D136" s="87" t="s">
        <v>216</v>
      </c>
      <c r="E136" s="87" t="s">
        <v>491</v>
      </c>
      <c r="F136" s="87" t="s">
        <v>165</v>
      </c>
      <c r="G136" s="89" t="s">
        <v>299</v>
      </c>
      <c r="H136" s="103">
        <v>45139</v>
      </c>
      <c r="I136" s="91"/>
      <c r="J136" s="159">
        <v>15000</v>
      </c>
      <c r="K136" s="146">
        <f t="shared" si="10"/>
        <v>430.5</v>
      </c>
      <c r="L136" s="146">
        <f t="shared" si="11"/>
        <v>1065</v>
      </c>
      <c r="M136" s="146">
        <f t="shared" si="12"/>
        <v>390.00000000000006</v>
      </c>
      <c r="N136" s="146">
        <f t="shared" si="13"/>
        <v>456</v>
      </c>
      <c r="O136" s="146">
        <f t="shared" si="14"/>
        <v>1063.5</v>
      </c>
      <c r="P136" s="146">
        <v>0</v>
      </c>
      <c r="Q136" s="146">
        <f t="shared" si="15"/>
        <v>3405</v>
      </c>
      <c r="R136" s="147">
        <f t="shared" si="16"/>
        <v>886.5</v>
      </c>
      <c r="S136" s="146">
        <f t="shared" si="17"/>
        <v>2128.5</v>
      </c>
      <c r="T136" s="146">
        <f t="shared" si="18"/>
        <v>14113.5</v>
      </c>
    </row>
    <row r="137" spans="1:20" s="110" customFormat="1" ht="25.5" customHeight="1" x14ac:dyDescent="0.25">
      <c r="A137" s="85">
        <f t="shared" si="19"/>
        <v>128</v>
      </c>
      <c r="B137" s="88" t="s">
        <v>222</v>
      </c>
      <c r="C137" s="88" t="s">
        <v>223</v>
      </c>
      <c r="D137" s="88" t="s">
        <v>153</v>
      </c>
      <c r="E137" s="88" t="s">
        <v>139</v>
      </c>
      <c r="F137" s="88" t="s">
        <v>165</v>
      </c>
      <c r="G137" s="89" t="s">
        <v>300</v>
      </c>
      <c r="H137" s="90">
        <v>44503</v>
      </c>
      <c r="I137" s="91"/>
      <c r="J137" s="158">
        <v>15000</v>
      </c>
      <c r="K137" s="146">
        <f t="shared" si="10"/>
        <v>430.5</v>
      </c>
      <c r="L137" s="146">
        <f t="shared" si="11"/>
        <v>1065</v>
      </c>
      <c r="M137" s="146">
        <f t="shared" si="12"/>
        <v>390.00000000000006</v>
      </c>
      <c r="N137" s="146">
        <f t="shared" si="13"/>
        <v>456</v>
      </c>
      <c r="O137" s="146">
        <f t="shared" si="14"/>
        <v>1063.5</v>
      </c>
      <c r="P137" s="146">
        <v>0</v>
      </c>
      <c r="Q137" s="146">
        <f t="shared" si="15"/>
        <v>3405</v>
      </c>
      <c r="R137" s="147">
        <f t="shared" si="16"/>
        <v>886.5</v>
      </c>
      <c r="S137" s="146">
        <f t="shared" si="17"/>
        <v>2128.5</v>
      </c>
      <c r="T137" s="146">
        <f t="shared" si="18"/>
        <v>14113.5</v>
      </c>
    </row>
    <row r="138" spans="1:20" s="110" customFormat="1" ht="17.25" customHeight="1" x14ac:dyDescent="0.25">
      <c r="A138" s="85">
        <f t="shared" si="19"/>
        <v>129</v>
      </c>
      <c r="B138" s="87" t="s">
        <v>265</v>
      </c>
      <c r="C138" s="87" t="s">
        <v>266</v>
      </c>
      <c r="D138" s="87" t="s">
        <v>156</v>
      </c>
      <c r="E138" s="87" t="s">
        <v>269</v>
      </c>
      <c r="F138" s="88" t="s">
        <v>165</v>
      </c>
      <c r="G138" s="89" t="s">
        <v>300</v>
      </c>
      <c r="H138" s="90">
        <v>44501</v>
      </c>
      <c r="I138" s="91"/>
      <c r="J138" s="154">
        <v>10000</v>
      </c>
      <c r="K138" s="146">
        <f t="shared" si="10"/>
        <v>287</v>
      </c>
      <c r="L138" s="146">
        <f t="shared" si="11"/>
        <v>709.99999999999989</v>
      </c>
      <c r="M138" s="146">
        <f t="shared" si="12"/>
        <v>260</v>
      </c>
      <c r="N138" s="146">
        <f t="shared" si="13"/>
        <v>304</v>
      </c>
      <c r="O138" s="146">
        <f t="shared" si="14"/>
        <v>709</v>
      </c>
      <c r="P138" s="146">
        <v>0</v>
      </c>
      <c r="Q138" s="146">
        <f t="shared" si="15"/>
        <v>2270</v>
      </c>
      <c r="R138" s="147">
        <f t="shared" si="16"/>
        <v>591</v>
      </c>
      <c r="S138" s="146">
        <f t="shared" si="17"/>
        <v>1419</v>
      </c>
      <c r="T138" s="146">
        <f t="shared" si="18"/>
        <v>9409</v>
      </c>
    </row>
    <row r="139" spans="1:20" s="110" customFormat="1" ht="15.75" customHeight="1" x14ac:dyDescent="0.25">
      <c r="A139" s="85">
        <f t="shared" si="19"/>
        <v>130</v>
      </c>
      <c r="B139" s="93" t="s">
        <v>372</v>
      </c>
      <c r="C139" s="87" t="s">
        <v>373</v>
      </c>
      <c r="D139" s="88" t="s">
        <v>158</v>
      </c>
      <c r="E139" s="88" t="s">
        <v>296</v>
      </c>
      <c r="F139" s="88" t="s">
        <v>165</v>
      </c>
      <c r="G139" s="89" t="s">
        <v>300</v>
      </c>
      <c r="H139" s="90">
        <v>44805</v>
      </c>
      <c r="I139" s="111"/>
      <c r="J139" s="160">
        <v>12000</v>
      </c>
      <c r="K139" s="146">
        <f t="shared" ref="K139:K199" si="20">J139*2.87%</f>
        <v>344.4</v>
      </c>
      <c r="L139" s="146">
        <f t="shared" ref="L139:L199" si="21">J139*7.1%</f>
        <v>851.99999999999989</v>
      </c>
      <c r="M139" s="146">
        <f t="shared" ref="M139:M199" si="22">(J139*1.3%)*2</f>
        <v>312</v>
      </c>
      <c r="N139" s="146">
        <f t="shared" ref="N139:N199" si="23">J139*3.04%</f>
        <v>364.8</v>
      </c>
      <c r="O139" s="146">
        <f t="shared" ref="O139:O197" si="24">J139*7.09%</f>
        <v>850.80000000000007</v>
      </c>
      <c r="P139" s="146">
        <v>0</v>
      </c>
      <c r="Q139" s="146">
        <f t="shared" ref="Q139:Q199" si="25">SUM(K139:P139)</f>
        <v>2724</v>
      </c>
      <c r="R139" s="147">
        <f t="shared" ref="R139:R199" si="26">K139+N139+P139</f>
        <v>709.2</v>
      </c>
      <c r="S139" s="146">
        <f t="shared" ref="S139:S199" si="27">L139+O139</f>
        <v>1702.8</v>
      </c>
      <c r="T139" s="146">
        <f t="shared" ref="T139:T199" si="28">J139-R139</f>
        <v>11290.8</v>
      </c>
    </row>
    <row r="140" spans="1:20" s="110" customFormat="1" ht="20.25" customHeight="1" x14ac:dyDescent="0.25">
      <c r="A140" s="85">
        <f t="shared" ref="A140:A198" si="29">1+A139</f>
        <v>131</v>
      </c>
      <c r="B140" s="87" t="s">
        <v>479</v>
      </c>
      <c r="C140" s="87" t="s">
        <v>480</v>
      </c>
      <c r="D140" s="87" t="s">
        <v>160</v>
      </c>
      <c r="E140" s="87" t="s">
        <v>481</v>
      </c>
      <c r="F140" s="87" t="s">
        <v>165</v>
      </c>
      <c r="G140" s="89" t="s">
        <v>300</v>
      </c>
      <c r="H140" s="103">
        <v>45174</v>
      </c>
      <c r="I140" s="91"/>
      <c r="J140" s="159">
        <v>18000</v>
      </c>
      <c r="K140" s="146">
        <f t="shared" si="20"/>
        <v>516.6</v>
      </c>
      <c r="L140" s="146">
        <f t="shared" si="21"/>
        <v>1277.9999999999998</v>
      </c>
      <c r="M140" s="146">
        <f t="shared" si="22"/>
        <v>468.00000000000006</v>
      </c>
      <c r="N140" s="146">
        <f t="shared" si="23"/>
        <v>547.20000000000005</v>
      </c>
      <c r="O140" s="146">
        <f t="shared" si="24"/>
        <v>1276.2</v>
      </c>
      <c r="P140" s="146">
        <v>0</v>
      </c>
      <c r="Q140" s="146">
        <f t="shared" si="25"/>
        <v>4086</v>
      </c>
      <c r="R140" s="147">
        <f t="shared" si="26"/>
        <v>1063.8000000000002</v>
      </c>
      <c r="S140" s="146">
        <f t="shared" si="27"/>
        <v>2554.1999999999998</v>
      </c>
      <c r="T140" s="146">
        <f t="shared" si="28"/>
        <v>16936.2</v>
      </c>
    </row>
    <row r="141" spans="1:20" s="110" customFormat="1" ht="18.75" customHeight="1" x14ac:dyDescent="0.25">
      <c r="A141" s="85">
        <f t="shared" si="29"/>
        <v>132</v>
      </c>
      <c r="B141" s="87" t="s">
        <v>568</v>
      </c>
      <c r="C141" s="87" t="s">
        <v>569</v>
      </c>
      <c r="D141" s="87" t="s">
        <v>179</v>
      </c>
      <c r="E141" s="87" t="s">
        <v>570</v>
      </c>
      <c r="F141" s="87" t="s">
        <v>165</v>
      </c>
      <c r="G141" s="89" t="s">
        <v>301</v>
      </c>
      <c r="H141" s="103">
        <v>45261</v>
      </c>
      <c r="I141" s="91"/>
      <c r="J141" s="159">
        <v>35000</v>
      </c>
      <c r="K141" s="146">
        <f t="shared" si="20"/>
        <v>1004.5</v>
      </c>
      <c r="L141" s="146">
        <f t="shared" si="21"/>
        <v>2485</v>
      </c>
      <c r="M141" s="146">
        <f t="shared" si="22"/>
        <v>910.00000000000011</v>
      </c>
      <c r="N141" s="146">
        <f t="shared" si="23"/>
        <v>1064</v>
      </c>
      <c r="O141" s="146">
        <f t="shared" si="24"/>
        <v>2481.5</v>
      </c>
      <c r="P141" s="146">
        <v>0</v>
      </c>
      <c r="Q141" s="146">
        <f t="shared" si="25"/>
        <v>7945</v>
      </c>
      <c r="R141" s="147">
        <f t="shared" si="26"/>
        <v>2068.5</v>
      </c>
      <c r="S141" s="146">
        <f t="shared" si="27"/>
        <v>4966.5</v>
      </c>
      <c r="T141" s="146">
        <f t="shared" si="28"/>
        <v>32931.5</v>
      </c>
    </row>
    <row r="142" spans="1:20" s="110" customFormat="1" ht="21.75" customHeight="1" x14ac:dyDescent="0.25">
      <c r="A142" s="85">
        <f t="shared" si="29"/>
        <v>133</v>
      </c>
      <c r="B142" s="87" t="s">
        <v>413</v>
      </c>
      <c r="C142" s="87" t="s">
        <v>414</v>
      </c>
      <c r="D142" s="87" t="s">
        <v>153</v>
      </c>
      <c r="E142" s="87" t="s">
        <v>153</v>
      </c>
      <c r="F142" s="87" t="s">
        <v>165</v>
      </c>
      <c r="G142" s="89" t="s">
        <v>300</v>
      </c>
      <c r="H142" s="90">
        <v>44866</v>
      </c>
      <c r="I142" s="91"/>
      <c r="J142" s="159">
        <v>15000</v>
      </c>
      <c r="K142" s="146">
        <f t="shared" si="20"/>
        <v>430.5</v>
      </c>
      <c r="L142" s="146">
        <f t="shared" si="21"/>
        <v>1065</v>
      </c>
      <c r="M142" s="146">
        <f t="shared" si="22"/>
        <v>390.00000000000006</v>
      </c>
      <c r="N142" s="146">
        <f t="shared" si="23"/>
        <v>456</v>
      </c>
      <c r="O142" s="146">
        <f t="shared" si="24"/>
        <v>1063.5</v>
      </c>
      <c r="P142" s="146">
        <v>0</v>
      </c>
      <c r="Q142" s="146">
        <f t="shared" si="25"/>
        <v>3405</v>
      </c>
      <c r="R142" s="147">
        <f t="shared" si="26"/>
        <v>886.5</v>
      </c>
      <c r="S142" s="146">
        <f t="shared" si="27"/>
        <v>2128.5</v>
      </c>
      <c r="T142" s="146">
        <f t="shared" si="28"/>
        <v>14113.5</v>
      </c>
    </row>
    <row r="143" spans="1:20" s="110" customFormat="1" ht="20.25" customHeight="1" x14ac:dyDescent="0.25">
      <c r="A143" s="85">
        <f t="shared" si="29"/>
        <v>134</v>
      </c>
      <c r="B143" s="87" t="s">
        <v>391</v>
      </c>
      <c r="C143" s="87" t="s">
        <v>392</v>
      </c>
      <c r="D143" s="87" t="s">
        <v>213</v>
      </c>
      <c r="E143" s="87" t="s">
        <v>153</v>
      </c>
      <c r="F143" s="88" t="s">
        <v>165</v>
      </c>
      <c r="G143" s="89" t="s">
        <v>300</v>
      </c>
      <c r="H143" s="90">
        <v>44835</v>
      </c>
      <c r="I143" s="91"/>
      <c r="J143" s="159">
        <v>15000</v>
      </c>
      <c r="K143" s="146">
        <f t="shared" si="20"/>
        <v>430.5</v>
      </c>
      <c r="L143" s="146">
        <f t="shared" si="21"/>
        <v>1065</v>
      </c>
      <c r="M143" s="146">
        <f t="shared" si="22"/>
        <v>390.00000000000006</v>
      </c>
      <c r="N143" s="146">
        <f t="shared" si="23"/>
        <v>456</v>
      </c>
      <c r="O143" s="146">
        <f t="shared" si="24"/>
        <v>1063.5</v>
      </c>
      <c r="P143" s="146">
        <v>0</v>
      </c>
      <c r="Q143" s="146">
        <f t="shared" si="25"/>
        <v>3405</v>
      </c>
      <c r="R143" s="147">
        <f t="shared" si="26"/>
        <v>886.5</v>
      </c>
      <c r="S143" s="146">
        <f t="shared" si="27"/>
        <v>2128.5</v>
      </c>
      <c r="T143" s="146">
        <f t="shared" si="28"/>
        <v>14113.5</v>
      </c>
    </row>
    <row r="144" spans="1:20" s="110" customFormat="1" ht="24" customHeight="1" x14ac:dyDescent="0.25">
      <c r="A144" s="85">
        <f t="shared" si="29"/>
        <v>135</v>
      </c>
      <c r="B144" s="88" t="s">
        <v>328</v>
      </c>
      <c r="C144" s="88" t="s">
        <v>329</v>
      </c>
      <c r="D144" s="88" t="s">
        <v>148</v>
      </c>
      <c r="E144" s="88" t="s">
        <v>142</v>
      </c>
      <c r="F144" s="88" t="s">
        <v>165</v>
      </c>
      <c r="G144" s="89" t="s">
        <v>298</v>
      </c>
      <c r="H144" s="90">
        <v>44652</v>
      </c>
      <c r="I144" s="91"/>
      <c r="J144" s="154">
        <v>10000</v>
      </c>
      <c r="K144" s="146">
        <f t="shared" si="20"/>
        <v>287</v>
      </c>
      <c r="L144" s="146">
        <f t="shared" si="21"/>
        <v>709.99999999999989</v>
      </c>
      <c r="M144" s="146">
        <f t="shared" si="22"/>
        <v>260</v>
      </c>
      <c r="N144" s="146">
        <f t="shared" si="23"/>
        <v>304</v>
      </c>
      <c r="O144" s="146">
        <f t="shared" si="24"/>
        <v>709</v>
      </c>
      <c r="P144" s="146">
        <v>0</v>
      </c>
      <c r="Q144" s="146">
        <f t="shared" si="25"/>
        <v>2270</v>
      </c>
      <c r="R144" s="147">
        <f t="shared" si="26"/>
        <v>591</v>
      </c>
      <c r="S144" s="146">
        <f t="shared" si="27"/>
        <v>1419</v>
      </c>
      <c r="T144" s="146">
        <f t="shared" si="28"/>
        <v>9409</v>
      </c>
    </row>
    <row r="145" spans="1:20" s="110" customFormat="1" ht="33" customHeight="1" x14ac:dyDescent="0.25">
      <c r="A145" s="85">
        <f t="shared" si="29"/>
        <v>136</v>
      </c>
      <c r="B145" s="88" t="s">
        <v>328</v>
      </c>
      <c r="C145" s="87" t="s">
        <v>431</v>
      </c>
      <c r="D145" s="87" t="s">
        <v>156</v>
      </c>
      <c r="E145" s="87" t="s">
        <v>388</v>
      </c>
      <c r="F145" s="87" t="s">
        <v>165</v>
      </c>
      <c r="G145" s="89" t="s">
        <v>300</v>
      </c>
      <c r="H145" s="90">
        <v>44940</v>
      </c>
      <c r="I145" s="91"/>
      <c r="J145" s="159">
        <v>12000</v>
      </c>
      <c r="K145" s="146">
        <f t="shared" si="20"/>
        <v>344.4</v>
      </c>
      <c r="L145" s="146">
        <f t="shared" si="21"/>
        <v>851.99999999999989</v>
      </c>
      <c r="M145" s="146">
        <f t="shared" si="22"/>
        <v>312</v>
      </c>
      <c r="N145" s="146">
        <f t="shared" si="23"/>
        <v>364.8</v>
      </c>
      <c r="O145" s="146">
        <f t="shared" si="24"/>
        <v>850.80000000000007</v>
      </c>
      <c r="P145" s="146">
        <v>0</v>
      </c>
      <c r="Q145" s="146">
        <f t="shared" si="25"/>
        <v>2724</v>
      </c>
      <c r="R145" s="147">
        <f t="shared" si="26"/>
        <v>709.2</v>
      </c>
      <c r="S145" s="146">
        <f t="shared" si="27"/>
        <v>1702.8</v>
      </c>
      <c r="T145" s="146">
        <f t="shared" si="28"/>
        <v>11290.8</v>
      </c>
    </row>
    <row r="146" spans="1:20" s="110" customFormat="1" ht="21.75" customHeight="1" x14ac:dyDescent="0.25">
      <c r="A146" s="85">
        <f t="shared" si="29"/>
        <v>137</v>
      </c>
      <c r="B146" s="88" t="s">
        <v>316</v>
      </c>
      <c r="C146" s="87" t="s">
        <v>317</v>
      </c>
      <c r="D146" s="88" t="s">
        <v>148</v>
      </c>
      <c r="E146" s="88" t="s">
        <v>318</v>
      </c>
      <c r="F146" s="88" t="s">
        <v>165</v>
      </c>
      <c r="G146" s="89" t="s">
        <v>300</v>
      </c>
      <c r="H146" s="90">
        <v>44650</v>
      </c>
      <c r="I146" s="91"/>
      <c r="J146" s="164">
        <v>10000</v>
      </c>
      <c r="K146" s="146">
        <f t="shared" si="20"/>
        <v>287</v>
      </c>
      <c r="L146" s="146">
        <f t="shared" si="21"/>
        <v>709.99999999999989</v>
      </c>
      <c r="M146" s="146">
        <f t="shared" si="22"/>
        <v>260</v>
      </c>
      <c r="N146" s="146">
        <f t="shared" si="23"/>
        <v>304</v>
      </c>
      <c r="O146" s="146">
        <f t="shared" si="24"/>
        <v>709</v>
      </c>
      <c r="P146" s="146">
        <v>0</v>
      </c>
      <c r="Q146" s="146">
        <f t="shared" si="25"/>
        <v>2270</v>
      </c>
      <c r="R146" s="147">
        <f t="shared" si="26"/>
        <v>591</v>
      </c>
      <c r="S146" s="146">
        <f t="shared" si="27"/>
        <v>1419</v>
      </c>
      <c r="T146" s="146">
        <f t="shared" si="28"/>
        <v>9409</v>
      </c>
    </row>
    <row r="147" spans="1:20" s="110" customFormat="1" ht="28.5" customHeight="1" x14ac:dyDescent="0.25">
      <c r="A147" s="85">
        <f t="shared" si="29"/>
        <v>138</v>
      </c>
      <c r="B147" s="88" t="s">
        <v>316</v>
      </c>
      <c r="C147" s="87" t="s">
        <v>458</v>
      </c>
      <c r="D147" s="87" t="s">
        <v>148</v>
      </c>
      <c r="E147" s="87" t="s">
        <v>123</v>
      </c>
      <c r="F147" s="87" t="s">
        <v>165</v>
      </c>
      <c r="G147" s="89" t="s">
        <v>298</v>
      </c>
      <c r="H147" s="103">
        <v>45113</v>
      </c>
      <c r="I147" s="91"/>
      <c r="J147" s="159">
        <v>10000</v>
      </c>
      <c r="K147" s="146">
        <f t="shared" si="20"/>
        <v>287</v>
      </c>
      <c r="L147" s="146">
        <f t="shared" si="21"/>
        <v>709.99999999999989</v>
      </c>
      <c r="M147" s="146">
        <f t="shared" si="22"/>
        <v>260</v>
      </c>
      <c r="N147" s="146">
        <f t="shared" si="23"/>
        <v>304</v>
      </c>
      <c r="O147" s="146">
        <f t="shared" si="24"/>
        <v>709</v>
      </c>
      <c r="P147" s="146">
        <v>0</v>
      </c>
      <c r="Q147" s="146">
        <f t="shared" si="25"/>
        <v>2270</v>
      </c>
      <c r="R147" s="147">
        <f t="shared" si="26"/>
        <v>591</v>
      </c>
      <c r="S147" s="146">
        <f t="shared" si="27"/>
        <v>1419</v>
      </c>
      <c r="T147" s="146">
        <f t="shared" si="28"/>
        <v>9409</v>
      </c>
    </row>
    <row r="148" spans="1:20" s="110" customFormat="1" ht="18.75" customHeight="1" x14ac:dyDescent="0.25">
      <c r="A148" s="85">
        <f t="shared" si="29"/>
        <v>139</v>
      </c>
      <c r="B148" s="87" t="s">
        <v>539</v>
      </c>
      <c r="C148" s="87" t="s">
        <v>540</v>
      </c>
      <c r="D148" s="87" t="s">
        <v>537</v>
      </c>
      <c r="E148" s="87" t="s">
        <v>538</v>
      </c>
      <c r="F148" s="87" t="s">
        <v>165</v>
      </c>
      <c r="G148" s="89" t="s">
        <v>301</v>
      </c>
      <c r="H148" s="103">
        <v>45240</v>
      </c>
      <c r="I148" s="91"/>
      <c r="J148" s="159">
        <v>20000</v>
      </c>
      <c r="K148" s="146">
        <f t="shared" si="20"/>
        <v>574</v>
      </c>
      <c r="L148" s="146">
        <f t="shared" si="21"/>
        <v>1419.9999999999998</v>
      </c>
      <c r="M148" s="146">
        <f t="shared" si="22"/>
        <v>520</v>
      </c>
      <c r="N148" s="146">
        <f t="shared" si="23"/>
        <v>608</v>
      </c>
      <c r="O148" s="146">
        <f t="shared" si="24"/>
        <v>1418</v>
      </c>
      <c r="P148" s="146">
        <v>0</v>
      </c>
      <c r="Q148" s="146">
        <f t="shared" si="25"/>
        <v>4540</v>
      </c>
      <c r="R148" s="147">
        <f t="shared" si="26"/>
        <v>1182</v>
      </c>
      <c r="S148" s="146">
        <f t="shared" si="27"/>
        <v>2838</v>
      </c>
      <c r="T148" s="146">
        <f t="shared" si="28"/>
        <v>18818</v>
      </c>
    </row>
    <row r="149" spans="1:20" s="110" customFormat="1" ht="26.25" customHeight="1" x14ac:dyDescent="0.25">
      <c r="A149" s="85">
        <f t="shared" si="29"/>
        <v>140</v>
      </c>
      <c r="B149" s="87" t="s">
        <v>581</v>
      </c>
      <c r="C149" s="87" t="s">
        <v>582</v>
      </c>
      <c r="D149" s="87" t="s">
        <v>228</v>
      </c>
      <c r="E149" s="87" t="s">
        <v>229</v>
      </c>
      <c r="F149" s="87" t="s">
        <v>165</v>
      </c>
      <c r="G149" s="89" t="s">
        <v>301</v>
      </c>
      <c r="H149" s="103">
        <v>45306</v>
      </c>
      <c r="I149" s="91"/>
      <c r="J149" s="159">
        <v>20000</v>
      </c>
      <c r="K149" s="146">
        <f t="shared" si="20"/>
        <v>574</v>
      </c>
      <c r="L149" s="146">
        <f t="shared" si="21"/>
        <v>1419.9999999999998</v>
      </c>
      <c r="M149" s="146">
        <f t="shared" si="22"/>
        <v>520</v>
      </c>
      <c r="N149" s="146">
        <f t="shared" si="23"/>
        <v>608</v>
      </c>
      <c r="O149" s="146">
        <f t="shared" si="24"/>
        <v>1418</v>
      </c>
      <c r="P149" s="146">
        <v>0</v>
      </c>
      <c r="Q149" s="146">
        <f t="shared" si="25"/>
        <v>4540</v>
      </c>
      <c r="R149" s="147">
        <f t="shared" si="26"/>
        <v>1182</v>
      </c>
      <c r="S149" s="146">
        <f t="shared" si="27"/>
        <v>2838</v>
      </c>
      <c r="T149" s="146">
        <f t="shared" si="28"/>
        <v>18818</v>
      </c>
    </row>
    <row r="150" spans="1:20" s="110" customFormat="1" ht="26.25" customHeight="1" x14ac:dyDescent="0.25">
      <c r="A150" s="85">
        <f t="shared" si="29"/>
        <v>141</v>
      </c>
      <c r="B150" s="87" t="s">
        <v>497</v>
      </c>
      <c r="C150" s="87" t="s">
        <v>498</v>
      </c>
      <c r="D150" s="87" t="s">
        <v>148</v>
      </c>
      <c r="E150" s="87" t="s">
        <v>123</v>
      </c>
      <c r="F150" s="87" t="s">
        <v>165</v>
      </c>
      <c r="G150" s="89" t="s">
        <v>298</v>
      </c>
      <c r="H150" s="103">
        <v>45200</v>
      </c>
      <c r="I150" s="91"/>
      <c r="J150" s="159">
        <v>10000</v>
      </c>
      <c r="K150" s="146">
        <f t="shared" si="20"/>
        <v>287</v>
      </c>
      <c r="L150" s="146">
        <f t="shared" si="21"/>
        <v>709.99999999999989</v>
      </c>
      <c r="M150" s="146">
        <f t="shared" si="22"/>
        <v>260</v>
      </c>
      <c r="N150" s="146">
        <f t="shared" si="23"/>
        <v>304</v>
      </c>
      <c r="O150" s="146">
        <f t="shared" si="24"/>
        <v>709</v>
      </c>
      <c r="P150" s="146">
        <v>0</v>
      </c>
      <c r="Q150" s="146">
        <f t="shared" si="25"/>
        <v>2270</v>
      </c>
      <c r="R150" s="147">
        <f t="shared" si="26"/>
        <v>591</v>
      </c>
      <c r="S150" s="146">
        <f t="shared" si="27"/>
        <v>1419</v>
      </c>
      <c r="T150" s="146">
        <f t="shared" si="28"/>
        <v>9409</v>
      </c>
    </row>
    <row r="151" spans="1:20" s="110" customFormat="1" ht="26.25" customHeight="1" x14ac:dyDescent="0.25">
      <c r="A151" s="85">
        <f t="shared" si="29"/>
        <v>142</v>
      </c>
      <c r="B151" s="93" t="s">
        <v>319</v>
      </c>
      <c r="C151" s="87" t="s">
        <v>320</v>
      </c>
      <c r="D151" s="88" t="s">
        <v>148</v>
      </c>
      <c r="E151" s="88" t="s">
        <v>297</v>
      </c>
      <c r="F151" s="88" t="s">
        <v>165</v>
      </c>
      <c r="G151" s="89" t="s">
        <v>298</v>
      </c>
      <c r="H151" s="90">
        <v>44680</v>
      </c>
      <c r="I151" s="91"/>
      <c r="J151" s="154">
        <v>10000</v>
      </c>
      <c r="K151" s="146">
        <f t="shared" si="20"/>
        <v>287</v>
      </c>
      <c r="L151" s="146">
        <f t="shared" si="21"/>
        <v>709.99999999999989</v>
      </c>
      <c r="M151" s="146">
        <f t="shared" si="22"/>
        <v>260</v>
      </c>
      <c r="N151" s="146">
        <f t="shared" si="23"/>
        <v>304</v>
      </c>
      <c r="O151" s="146">
        <f t="shared" si="24"/>
        <v>709</v>
      </c>
      <c r="P151" s="146">
        <v>0</v>
      </c>
      <c r="Q151" s="146">
        <f t="shared" si="25"/>
        <v>2270</v>
      </c>
      <c r="R151" s="147">
        <f t="shared" si="26"/>
        <v>591</v>
      </c>
      <c r="S151" s="146">
        <f t="shared" si="27"/>
        <v>1419</v>
      </c>
      <c r="T151" s="146">
        <f t="shared" si="28"/>
        <v>9409</v>
      </c>
    </row>
    <row r="152" spans="1:20" s="110" customFormat="1" ht="33" customHeight="1" x14ac:dyDescent="0.25">
      <c r="A152" s="85">
        <f t="shared" si="29"/>
        <v>143</v>
      </c>
      <c r="B152" s="87" t="s">
        <v>271</v>
      </c>
      <c r="C152" s="87" t="s">
        <v>272</v>
      </c>
      <c r="D152" s="88" t="s">
        <v>246</v>
      </c>
      <c r="E152" s="88" t="s">
        <v>273</v>
      </c>
      <c r="F152" s="88" t="s">
        <v>165</v>
      </c>
      <c r="G152" s="89" t="s">
        <v>301</v>
      </c>
      <c r="H152" s="90">
        <v>44558</v>
      </c>
      <c r="I152" s="91"/>
      <c r="J152" s="158">
        <v>30000</v>
      </c>
      <c r="K152" s="146">
        <f t="shared" si="20"/>
        <v>861</v>
      </c>
      <c r="L152" s="146">
        <f t="shared" si="21"/>
        <v>2130</v>
      </c>
      <c r="M152" s="146">
        <f t="shared" si="22"/>
        <v>780.00000000000011</v>
      </c>
      <c r="N152" s="146">
        <f t="shared" si="23"/>
        <v>912</v>
      </c>
      <c r="O152" s="146">
        <f t="shared" si="24"/>
        <v>2127</v>
      </c>
      <c r="P152" s="146">
        <v>0</v>
      </c>
      <c r="Q152" s="146">
        <f t="shared" si="25"/>
        <v>6810</v>
      </c>
      <c r="R152" s="147">
        <f t="shared" si="26"/>
        <v>1773</v>
      </c>
      <c r="S152" s="146">
        <f t="shared" si="27"/>
        <v>4257</v>
      </c>
      <c r="T152" s="146">
        <f t="shared" si="28"/>
        <v>28227</v>
      </c>
    </row>
    <row r="153" spans="1:20" s="110" customFormat="1" ht="24" customHeight="1" x14ac:dyDescent="0.25">
      <c r="A153" s="85">
        <f t="shared" si="29"/>
        <v>144</v>
      </c>
      <c r="B153" s="87" t="s">
        <v>488</v>
      </c>
      <c r="C153" s="87" t="s">
        <v>489</v>
      </c>
      <c r="D153" s="87" t="s">
        <v>490</v>
      </c>
      <c r="E153" s="87" t="s">
        <v>142</v>
      </c>
      <c r="F153" s="87" t="s">
        <v>165</v>
      </c>
      <c r="G153" s="89" t="s">
        <v>298</v>
      </c>
      <c r="H153" s="103">
        <v>45181</v>
      </c>
      <c r="I153" s="91"/>
      <c r="J153" s="159">
        <v>10000</v>
      </c>
      <c r="K153" s="146">
        <f t="shared" si="20"/>
        <v>287</v>
      </c>
      <c r="L153" s="146">
        <f t="shared" si="21"/>
        <v>709.99999999999989</v>
      </c>
      <c r="M153" s="146">
        <f t="shared" si="22"/>
        <v>260</v>
      </c>
      <c r="N153" s="146">
        <f t="shared" si="23"/>
        <v>304</v>
      </c>
      <c r="O153" s="146">
        <f t="shared" si="24"/>
        <v>709</v>
      </c>
      <c r="P153" s="146">
        <v>0</v>
      </c>
      <c r="Q153" s="146">
        <f t="shared" si="25"/>
        <v>2270</v>
      </c>
      <c r="R153" s="147">
        <f t="shared" si="26"/>
        <v>591</v>
      </c>
      <c r="S153" s="146">
        <f t="shared" si="27"/>
        <v>1419</v>
      </c>
      <c r="T153" s="146">
        <f t="shared" si="28"/>
        <v>9409</v>
      </c>
    </row>
    <row r="154" spans="1:20" s="110" customFormat="1" ht="32.25" customHeight="1" x14ac:dyDescent="0.25">
      <c r="A154" s="85">
        <f t="shared" si="29"/>
        <v>145</v>
      </c>
      <c r="B154" s="87" t="s">
        <v>201</v>
      </c>
      <c r="C154" s="87" t="s">
        <v>202</v>
      </c>
      <c r="D154" s="87" t="s">
        <v>213</v>
      </c>
      <c r="E154" s="87" t="s">
        <v>211</v>
      </c>
      <c r="F154" s="88" t="s">
        <v>165</v>
      </c>
      <c r="G154" s="89" t="s">
        <v>299</v>
      </c>
      <c r="H154" s="90">
        <v>44491</v>
      </c>
      <c r="I154" s="91"/>
      <c r="J154" s="164">
        <v>12000</v>
      </c>
      <c r="K154" s="146">
        <f t="shared" si="20"/>
        <v>344.4</v>
      </c>
      <c r="L154" s="146">
        <f t="shared" si="21"/>
        <v>851.99999999999989</v>
      </c>
      <c r="M154" s="146">
        <f t="shared" si="22"/>
        <v>312</v>
      </c>
      <c r="N154" s="146">
        <f t="shared" si="23"/>
        <v>364.8</v>
      </c>
      <c r="O154" s="146">
        <f t="shared" si="24"/>
        <v>850.80000000000007</v>
      </c>
      <c r="P154" s="146">
        <v>0</v>
      </c>
      <c r="Q154" s="146">
        <f t="shared" si="25"/>
        <v>2724</v>
      </c>
      <c r="R154" s="147">
        <f t="shared" si="26"/>
        <v>709.2</v>
      </c>
      <c r="S154" s="146">
        <f t="shared" si="27"/>
        <v>1702.8</v>
      </c>
      <c r="T154" s="146">
        <f t="shared" si="28"/>
        <v>11290.8</v>
      </c>
    </row>
    <row r="155" spans="1:20" s="110" customFormat="1" ht="29.25" customHeight="1" x14ac:dyDescent="0.25">
      <c r="A155" s="85">
        <f t="shared" si="29"/>
        <v>146</v>
      </c>
      <c r="B155" s="87" t="s">
        <v>278</v>
      </c>
      <c r="C155" s="87" t="s">
        <v>279</v>
      </c>
      <c r="D155" s="88" t="s">
        <v>213</v>
      </c>
      <c r="E155" s="88" t="s">
        <v>287</v>
      </c>
      <c r="F155" s="88" t="s">
        <v>165</v>
      </c>
      <c r="G155" s="89" t="s">
        <v>299</v>
      </c>
      <c r="H155" s="90">
        <v>44596</v>
      </c>
      <c r="I155" s="91"/>
      <c r="J155" s="166">
        <v>15000</v>
      </c>
      <c r="K155" s="146">
        <f t="shared" si="20"/>
        <v>430.5</v>
      </c>
      <c r="L155" s="146">
        <f t="shared" si="21"/>
        <v>1065</v>
      </c>
      <c r="M155" s="146">
        <f t="shared" si="22"/>
        <v>390.00000000000006</v>
      </c>
      <c r="N155" s="146">
        <f t="shared" si="23"/>
        <v>456</v>
      </c>
      <c r="O155" s="146">
        <f t="shared" si="24"/>
        <v>1063.5</v>
      </c>
      <c r="P155" s="146">
        <v>0</v>
      </c>
      <c r="Q155" s="146">
        <f t="shared" si="25"/>
        <v>3405</v>
      </c>
      <c r="R155" s="147">
        <f t="shared" si="26"/>
        <v>886.5</v>
      </c>
      <c r="S155" s="146">
        <f t="shared" si="27"/>
        <v>2128.5</v>
      </c>
      <c r="T155" s="146">
        <f t="shared" si="28"/>
        <v>14113.5</v>
      </c>
    </row>
    <row r="156" spans="1:20" s="110" customFormat="1" ht="29.25" customHeight="1" x14ac:dyDescent="0.25">
      <c r="A156" s="85">
        <f t="shared" si="29"/>
        <v>147</v>
      </c>
      <c r="B156" s="87" t="s">
        <v>426</v>
      </c>
      <c r="C156" s="87" t="s">
        <v>427</v>
      </c>
      <c r="D156" s="87" t="s">
        <v>213</v>
      </c>
      <c r="E156" s="87" t="s">
        <v>211</v>
      </c>
      <c r="F156" s="87" t="s">
        <v>165</v>
      </c>
      <c r="G156" s="89" t="s">
        <v>299</v>
      </c>
      <c r="H156" s="90">
        <v>44896</v>
      </c>
      <c r="I156" s="91"/>
      <c r="J156" s="164">
        <v>15000</v>
      </c>
      <c r="K156" s="146">
        <f t="shared" si="20"/>
        <v>430.5</v>
      </c>
      <c r="L156" s="146">
        <f t="shared" si="21"/>
        <v>1065</v>
      </c>
      <c r="M156" s="146">
        <f t="shared" si="22"/>
        <v>390.00000000000006</v>
      </c>
      <c r="N156" s="146">
        <f t="shared" si="23"/>
        <v>456</v>
      </c>
      <c r="O156" s="146">
        <f t="shared" si="24"/>
        <v>1063.5</v>
      </c>
      <c r="P156" s="146">
        <v>0</v>
      </c>
      <c r="Q156" s="146">
        <f t="shared" si="25"/>
        <v>3405</v>
      </c>
      <c r="R156" s="147">
        <f t="shared" si="26"/>
        <v>886.5</v>
      </c>
      <c r="S156" s="146">
        <f t="shared" si="27"/>
        <v>2128.5</v>
      </c>
      <c r="T156" s="146">
        <f t="shared" si="28"/>
        <v>14113.5</v>
      </c>
    </row>
    <row r="157" spans="1:20" s="110" customFormat="1" ht="22.5" customHeight="1" x14ac:dyDescent="0.25">
      <c r="A157" s="85">
        <f t="shared" si="29"/>
        <v>148</v>
      </c>
      <c r="B157" s="87" t="s">
        <v>464</v>
      </c>
      <c r="C157" s="87" t="s">
        <v>465</v>
      </c>
      <c r="D157" s="87" t="s">
        <v>463</v>
      </c>
      <c r="E157" s="87" t="s">
        <v>466</v>
      </c>
      <c r="F157" s="87" t="s">
        <v>165</v>
      </c>
      <c r="G157" s="89" t="s">
        <v>301</v>
      </c>
      <c r="H157" s="103">
        <v>45139</v>
      </c>
      <c r="I157" s="91"/>
      <c r="J157" s="159">
        <v>35000</v>
      </c>
      <c r="K157" s="146">
        <f t="shared" si="20"/>
        <v>1004.5</v>
      </c>
      <c r="L157" s="146">
        <f t="shared" si="21"/>
        <v>2485</v>
      </c>
      <c r="M157" s="146">
        <f t="shared" si="22"/>
        <v>910.00000000000011</v>
      </c>
      <c r="N157" s="146">
        <f t="shared" si="23"/>
        <v>1064</v>
      </c>
      <c r="O157" s="146">
        <f t="shared" si="24"/>
        <v>2481.5</v>
      </c>
      <c r="P157" s="146">
        <v>0</v>
      </c>
      <c r="Q157" s="146">
        <f t="shared" si="25"/>
        <v>7945</v>
      </c>
      <c r="R157" s="147">
        <f t="shared" si="26"/>
        <v>2068.5</v>
      </c>
      <c r="S157" s="146">
        <f t="shared" si="27"/>
        <v>4966.5</v>
      </c>
      <c r="T157" s="146">
        <f t="shared" si="28"/>
        <v>32931.5</v>
      </c>
    </row>
    <row r="158" spans="1:20" s="110" customFormat="1" ht="24.75" customHeight="1" x14ac:dyDescent="0.25">
      <c r="A158" s="85">
        <f t="shared" si="29"/>
        <v>149</v>
      </c>
      <c r="B158" s="87" t="s">
        <v>314</v>
      </c>
      <c r="C158" s="87" t="s">
        <v>315</v>
      </c>
      <c r="D158" s="88" t="s">
        <v>601</v>
      </c>
      <c r="E158" s="88" t="s">
        <v>600</v>
      </c>
      <c r="F158" s="88" t="s">
        <v>165</v>
      </c>
      <c r="G158" s="89" t="s">
        <v>301</v>
      </c>
      <c r="H158" s="90">
        <v>44652</v>
      </c>
      <c r="I158" s="91"/>
      <c r="J158" s="164">
        <v>10000</v>
      </c>
      <c r="K158" s="146">
        <f t="shared" si="20"/>
        <v>287</v>
      </c>
      <c r="L158" s="146">
        <f t="shared" si="21"/>
        <v>709.99999999999989</v>
      </c>
      <c r="M158" s="146">
        <f t="shared" si="22"/>
        <v>260</v>
      </c>
      <c r="N158" s="146">
        <f t="shared" si="23"/>
        <v>304</v>
      </c>
      <c r="O158" s="146">
        <f t="shared" si="24"/>
        <v>709</v>
      </c>
      <c r="P158" s="146">
        <v>0</v>
      </c>
      <c r="Q158" s="146">
        <f t="shared" si="25"/>
        <v>2270</v>
      </c>
      <c r="R158" s="147">
        <f t="shared" si="26"/>
        <v>591</v>
      </c>
      <c r="S158" s="146">
        <f t="shared" si="27"/>
        <v>1419</v>
      </c>
      <c r="T158" s="146">
        <f t="shared" si="28"/>
        <v>9409</v>
      </c>
    </row>
    <row r="159" spans="1:20" s="110" customFormat="1" ht="27" customHeight="1" x14ac:dyDescent="0.25">
      <c r="A159" s="85">
        <f t="shared" si="29"/>
        <v>150</v>
      </c>
      <c r="B159" s="88" t="s">
        <v>238</v>
      </c>
      <c r="C159" s="88" t="s">
        <v>239</v>
      </c>
      <c r="D159" s="88" t="s">
        <v>153</v>
      </c>
      <c r="E159" s="88" t="s">
        <v>248</v>
      </c>
      <c r="F159" s="88" t="s">
        <v>165</v>
      </c>
      <c r="G159" s="89" t="s">
        <v>300</v>
      </c>
      <c r="H159" s="90">
        <v>44517</v>
      </c>
      <c r="I159" s="91"/>
      <c r="J159" s="158">
        <v>18000</v>
      </c>
      <c r="K159" s="146">
        <f t="shared" si="20"/>
        <v>516.6</v>
      </c>
      <c r="L159" s="146">
        <f t="shared" si="21"/>
        <v>1277.9999999999998</v>
      </c>
      <c r="M159" s="146">
        <f t="shared" si="22"/>
        <v>468.00000000000006</v>
      </c>
      <c r="N159" s="146">
        <f t="shared" si="23"/>
        <v>547.20000000000005</v>
      </c>
      <c r="O159" s="146">
        <f t="shared" si="24"/>
        <v>1276.2</v>
      </c>
      <c r="P159" s="146">
        <v>0</v>
      </c>
      <c r="Q159" s="146">
        <f t="shared" si="25"/>
        <v>4086</v>
      </c>
      <c r="R159" s="147">
        <f t="shared" si="26"/>
        <v>1063.8000000000002</v>
      </c>
      <c r="S159" s="146">
        <f t="shared" si="27"/>
        <v>2554.1999999999998</v>
      </c>
      <c r="T159" s="146">
        <f t="shared" si="28"/>
        <v>16936.2</v>
      </c>
    </row>
    <row r="160" spans="1:20" s="110" customFormat="1" ht="24" customHeight="1" x14ac:dyDescent="0.25">
      <c r="A160" s="85">
        <f t="shared" si="29"/>
        <v>151</v>
      </c>
      <c r="B160" s="116" t="s">
        <v>366</v>
      </c>
      <c r="C160" s="116" t="s">
        <v>367</v>
      </c>
      <c r="D160" s="88" t="s">
        <v>156</v>
      </c>
      <c r="E160" s="88" t="s">
        <v>140</v>
      </c>
      <c r="F160" s="88" t="s">
        <v>165</v>
      </c>
      <c r="G160" s="89" t="s">
        <v>300</v>
      </c>
      <c r="H160" s="90">
        <v>44774</v>
      </c>
      <c r="I160" s="111"/>
      <c r="J160" s="160">
        <v>15000</v>
      </c>
      <c r="K160" s="146">
        <f t="shared" si="20"/>
        <v>430.5</v>
      </c>
      <c r="L160" s="146">
        <f t="shared" si="21"/>
        <v>1065</v>
      </c>
      <c r="M160" s="146">
        <f t="shared" si="22"/>
        <v>390.00000000000006</v>
      </c>
      <c r="N160" s="146">
        <f t="shared" si="23"/>
        <v>456</v>
      </c>
      <c r="O160" s="146">
        <f t="shared" si="24"/>
        <v>1063.5</v>
      </c>
      <c r="P160" s="146">
        <v>0</v>
      </c>
      <c r="Q160" s="146">
        <f t="shared" si="25"/>
        <v>3405</v>
      </c>
      <c r="R160" s="147">
        <f t="shared" si="26"/>
        <v>886.5</v>
      </c>
      <c r="S160" s="146">
        <f t="shared" si="27"/>
        <v>2128.5</v>
      </c>
      <c r="T160" s="146">
        <f t="shared" si="28"/>
        <v>14113.5</v>
      </c>
    </row>
    <row r="161" spans="1:20" s="110" customFormat="1" ht="27" customHeight="1" x14ac:dyDescent="0.25">
      <c r="A161" s="85">
        <f t="shared" si="29"/>
        <v>152</v>
      </c>
      <c r="B161" s="88" t="s">
        <v>339</v>
      </c>
      <c r="C161" s="87" t="s">
        <v>340</v>
      </c>
      <c r="D161" s="88" t="s">
        <v>156</v>
      </c>
      <c r="E161" s="88" t="s">
        <v>341</v>
      </c>
      <c r="F161" s="88" t="s">
        <v>165</v>
      </c>
      <c r="G161" s="89" t="s">
        <v>300</v>
      </c>
      <c r="H161" s="90">
        <v>44621</v>
      </c>
      <c r="I161" s="91"/>
      <c r="J161" s="160">
        <v>13000</v>
      </c>
      <c r="K161" s="146">
        <f t="shared" si="20"/>
        <v>373.1</v>
      </c>
      <c r="L161" s="146">
        <f t="shared" si="21"/>
        <v>922.99999999999989</v>
      </c>
      <c r="M161" s="146">
        <f t="shared" si="22"/>
        <v>338.00000000000006</v>
      </c>
      <c r="N161" s="146">
        <f t="shared" si="23"/>
        <v>395.2</v>
      </c>
      <c r="O161" s="146">
        <f t="shared" si="24"/>
        <v>921.7</v>
      </c>
      <c r="P161" s="146">
        <v>0</v>
      </c>
      <c r="Q161" s="146">
        <f t="shared" si="25"/>
        <v>2951</v>
      </c>
      <c r="R161" s="147">
        <f t="shared" si="26"/>
        <v>768.3</v>
      </c>
      <c r="S161" s="146">
        <f t="shared" si="27"/>
        <v>1844.6999999999998</v>
      </c>
      <c r="T161" s="146">
        <f t="shared" si="28"/>
        <v>12231.7</v>
      </c>
    </row>
    <row r="162" spans="1:20" s="110" customFormat="1" ht="26.25" customHeight="1" x14ac:dyDescent="0.25">
      <c r="A162" s="85">
        <f t="shared" si="29"/>
        <v>153</v>
      </c>
      <c r="B162" s="87" t="s">
        <v>553</v>
      </c>
      <c r="C162" s="87" t="s">
        <v>554</v>
      </c>
      <c r="D162" s="87" t="s">
        <v>514</v>
      </c>
      <c r="E162" s="87" t="s">
        <v>550</v>
      </c>
      <c r="F162" s="87" t="s">
        <v>165</v>
      </c>
      <c r="G162" s="89" t="s">
        <v>300</v>
      </c>
      <c r="H162" s="103">
        <v>45231</v>
      </c>
      <c r="I162" s="91"/>
      <c r="J162" s="159">
        <v>13000</v>
      </c>
      <c r="K162" s="146">
        <f t="shared" si="20"/>
        <v>373.1</v>
      </c>
      <c r="L162" s="146">
        <f t="shared" si="21"/>
        <v>922.99999999999989</v>
      </c>
      <c r="M162" s="146">
        <f t="shared" si="22"/>
        <v>338.00000000000006</v>
      </c>
      <c r="N162" s="146">
        <f t="shared" si="23"/>
        <v>395.2</v>
      </c>
      <c r="O162" s="146">
        <f t="shared" si="24"/>
        <v>921.7</v>
      </c>
      <c r="P162" s="146">
        <v>0</v>
      </c>
      <c r="Q162" s="146">
        <f t="shared" si="25"/>
        <v>2951</v>
      </c>
      <c r="R162" s="147">
        <f t="shared" si="26"/>
        <v>768.3</v>
      </c>
      <c r="S162" s="146">
        <f t="shared" si="27"/>
        <v>1844.6999999999998</v>
      </c>
      <c r="T162" s="146">
        <f t="shared" si="28"/>
        <v>12231.7</v>
      </c>
    </row>
    <row r="163" spans="1:20" s="110" customFormat="1" ht="26.25" customHeight="1" x14ac:dyDescent="0.25">
      <c r="A163" s="85">
        <f t="shared" si="29"/>
        <v>154</v>
      </c>
      <c r="B163" s="87" t="s">
        <v>517</v>
      </c>
      <c r="C163" s="87" t="s">
        <v>518</v>
      </c>
      <c r="D163" s="87" t="s">
        <v>148</v>
      </c>
      <c r="E163" s="87" t="s">
        <v>123</v>
      </c>
      <c r="F163" s="87" t="s">
        <v>165</v>
      </c>
      <c r="G163" s="89" t="s">
        <v>298</v>
      </c>
      <c r="H163" s="103">
        <v>45218</v>
      </c>
      <c r="I163" s="91"/>
      <c r="J163" s="159">
        <v>10000</v>
      </c>
      <c r="K163" s="146">
        <f t="shared" si="20"/>
        <v>287</v>
      </c>
      <c r="L163" s="146">
        <f t="shared" si="21"/>
        <v>709.99999999999989</v>
      </c>
      <c r="M163" s="146">
        <f t="shared" si="22"/>
        <v>260</v>
      </c>
      <c r="N163" s="146">
        <f t="shared" si="23"/>
        <v>304</v>
      </c>
      <c r="O163" s="146">
        <f t="shared" si="24"/>
        <v>709</v>
      </c>
      <c r="P163" s="146">
        <v>0</v>
      </c>
      <c r="Q163" s="146">
        <f t="shared" si="25"/>
        <v>2270</v>
      </c>
      <c r="R163" s="147">
        <f t="shared" si="26"/>
        <v>591</v>
      </c>
      <c r="S163" s="146">
        <f t="shared" si="27"/>
        <v>1419</v>
      </c>
      <c r="T163" s="146">
        <f t="shared" si="28"/>
        <v>9409</v>
      </c>
    </row>
    <row r="164" spans="1:20" s="110" customFormat="1" ht="24" customHeight="1" x14ac:dyDescent="0.25">
      <c r="A164" s="85">
        <f t="shared" si="29"/>
        <v>155</v>
      </c>
      <c r="B164" s="87" t="s">
        <v>284</v>
      </c>
      <c r="C164" s="87" t="s">
        <v>285</v>
      </c>
      <c r="D164" s="88" t="s">
        <v>156</v>
      </c>
      <c r="E164" s="88" t="s">
        <v>288</v>
      </c>
      <c r="F164" s="88" t="s">
        <v>165</v>
      </c>
      <c r="G164" s="89" t="s">
        <v>300</v>
      </c>
      <c r="H164" s="90">
        <v>44594</v>
      </c>
      <c r="I164" s="91"/>
      <c r="J164" s="166">
        <v>12000</v>
      </c>
      <c r="K164" s="146">
        <f t="shared" si="20"/>
        <v>344.4</v>
      </c>
      <c r="L164" s="146">
        <f t="shared" si="21"/>
        <v>851.99999999999989</v>
      </c>
      <c r="M164" s="146">
        <f t="shared" si="22"/>
        <v>312</v>
      </c>
      <c r="N164" s="146">
        <f t="shared" si="23"/>
        <v>364.8</v>
      </c>
      <c r="O164" s="146">
        <f t="shared" si="24"/>
        <v>850.80000000000007</v>
      </c>
      <c r="P164" s="146">
        <v>0</v>
      </c>
      <c r="Q164" s="146">
        <f t="shared" si="25"/>
        <v>2724</v>
      </c>
      <c r="R164" s="147">
        <f t="shared" si="26"/>
        <v>709.2</v>
      </c>
      <c r="S164" s="146">
        <f t="shared" si="27"/>
        <v>1702.8</v>
      </c>
      <c r="T164" s="146">
        <f t="shared" si="28"/>
        <v>11290.8</v>
      </c>
    </row>
    <row r="165" spans="1:20" s="110" customFormat="1" ht="20.25" customHeight="1" x14ac:dyDescent="0.25">
      <c r="A165" s="85">
        <f t="shared" si="29"/>
        <v>156</v>
      </c>
      <c r="B165" s="87" t="s">
        <v>467</v>
      </c>
      <c r="C165" s="87" t="s">
        <v>468</v>
      </c>
      <c r="D165" s="87" t="s">
        <v>469</v>
      </c>
      <c r="E165" s="87" t="s">
        <v>470</v>
      </c>
      <c r="F165" s="87" t="s">
        <v>165</v>
      </c>
      <c r="G165" s="89" t="s">
        <v>300</v>
      </c>
      <c r="H165" s="103">
        <v>45140</v>
      </c>
      <c r="I165" s="91"/>
      <c r="J165" s="167">
        <v>18000</v>
      </c>
      <c r="K165" s="146">
        <f t="shared" si="20"/>
        <v>516.6</v>
      </c>
      <c r="L165" s="146">
        <f t="shared" si="21"/>
        <v>1277.9999999999998</v>
      </c>
      <c r="M165" s="146">
        <f t="shared" si="22"/>
        <v>468.00000000000006</v>
      </c>
      <c r="N165" s="146">
        <f t="shared" si="23"/>
        <v>547.20000000000005</v>
      </c>
      <c r="O165" s="146">
        <f t="shared" si="24"/>
        <v>1276.2</v>
      </c>
      <c r="P165" s="146">
        <v>0</v>
      </c>
      <c r="Q165" s="146">
        <f t="shared" si="25"/>
        <v>4086</v>
      </c>
      <c r="R165" s="147">
        <f t="shared" si="26"/>
        <v>1063.8000000000002</v>
      </c>
      <c r="S165" s="146">
        <f t="shared" si="27"/>
        <v>2554.1999999999998</v>
      </c>
      <c r="T165" s="146">
        <f t="shared" si="28"/>
        <v>16936.2</v>
      </c>
    </row>
    <row r="166" spans="1:20" s="110" customFormat="1" ht="21" customHeight="1" x14ac:dyDescent="0.25">
      <c r="A166" s="85">
        <f t="shared" si="29"/>
        <v>157</v>
      </c>
      <c r="B166" s="88" t="s">
        <v>236</v>
      </c>
      <c r="C166" s="88" t="s">
        <v>237</v>
      </c>
      <c r="D166" s="88" t="s">
        <v>213</v>
      </c>
      <c r="E166" s="88" t="s">
        <v>178</v>
      </c>
      <c r="F166" s="88" t="s">
        <v>165</v>
      </c>
      <c r="G166" s="89" t="s">
        <v>299</v>
      </c>
      <c r="H166" s="90">
        <v>44531</v>
      </c>
      <c r="I166" s="91"/>
      <c r="J166" s="158">
        <v>15000</v>
      </c>
      <c r="K166" s="146">
        <f t="shared" si="20"/>
        <v>430.5</v>
      </c>
      <c r="L166" s="146">
        <f t="shared" si="21"/>
        <v>1065</v>
      </c>
      <c r="M166" s="146">
        <f t="shared" si="22"/>
        <v>390.00000000000006</v>
      </c>
      <c r="N166" s="146">
        <f t="shared" si="23"/>
        <v>456</v>
      </c>
      <c r="O166" s="146">
        <f t="shared" si="24"/>
        <v>1063.5</v>
      </c>
      <c r="P166" s="146">
        <v>0</v>
      </c>
      <c r="Q166" s="146">
        <f t="shared" si="25"/>
        <v>3405</v>
      </c>
      <c r="R166" s="147">
        <f t="shared" si="26"/>
        <v>886.5</v>
      </c>
      <c r="S166" s="146">
        <f t="shared" si="27"/>
        <v>2128.5</v>
      </c>
      <c r="T166" s="146">
        <f t="shared" si="28"/>
        <v>14113.5</v>
      </c>
    </row>
    <row r="167" spans="1:20" s="110" customFormat="1" ht="24" customHeight="1" x14ac:dyDescent="0.25">
      <c r="A167" s="85">
        <f t="shared" si="29"/>
        <v>158</v>
      </c>
      <c r="B167" s="88" t="s">
        <v>220</v>
      </c>
      <c r="C167" s="88" t="s">
        <v>221</v>
      </c>
      <c r="D167" s="88" t="s">
        <v>153</v>
      </c>
      <c r="E167" s="88" t="s">
        <v>139</v>
      </c>
      <c r="F167" s="88" t="s">
        <v>165</v>
      </c>
      <c r="G167" s="89" t="s">
        <v>300</v>
      </c>
      <c r="H167" s="90">
        <v>44478</v>
      </c>
      <c r="I167" s="91"/>
      <c r="J167" s="158">
        <v>15000</v>
      </c>
      <c r="K167" s="146">
        <f t="shared" si="20"/>
        <v>430.5</v>
      </c>
      <c r="L167" s="146">
        <f t="shared" si="21"/>
        <v>1065</v>
      </c>
      <c r="M167" s="146">
        <f t="shared" si="22"/>
        <v>390.00000000000006</v>
      </c>
      <c r="N167" s="146">
        <f t="shared" si="23"/>
        <v>456</v>
      </c>
      <c r="O167" s="146">
        <f t="shared" si="24"/>
        <v>1063.5</v>
      </c>
      <c r="P167" s="146">
        <v>0</v>
      </c>
      <c r="Q167" s="146">
        <f t="shared" si="25"/>
        <v>3405</v>
      </c>
      <c r="R167" s="147">
        <f t="shared" si="26"/>
        <v>886.5</v>
      </c>
      <c r="S167" s="146">
        <f t="shared" si="27"/>
        <v>2128.5</v>
      </c>
      <c r="T167" s="146">
        <f t="shared" si="28"/>
        <v>14113.5</v>
      </c>
    </row>
    <row r="168" spans="1:20" s="110" customFormat="1" ht="19.5" customHeight="1" x14ac:dyDescent="0.25">
      <c r="A168" s="85">
        <f t="shared" si="29"/>
        <v>159</v>
      </c>
      <c r="B168" s="87" t="s">
        <v>438</v>
      </c>
      <c r="C168" s="87" t="s">
        <v>439</v>
      </c>
      <c r="D168" s="87" t="s">
        <v>408</v>
      </c>
      <c r="E168" s="87" t="s">
        <v>137</v>
      </c>
      <c r="F168" s="87" t="s">
        <v>165</v>
      </c>
      <c r="G168" s="89" t="s">
        <v>300</v>
      </c>
      <c r="H168" s="90">
        <v>44972</v>
      </c>
      <c r="I168" s="91"/>
      <c r="J168" s="159">
        <v>15000</v>
      </c>
      <c r="K168" s="146">
        <f t="shared" si="20"/>
        <v>430.5</v>
      </c>
      <c r="L168" s="146">
        <f t="shared" si="21"/>
        <v>1065</v>
      </c>
      <c r="M168" s="146">
        <f t="shared" si="22"/>
        <v>390.00000000000006</v>
      </c>
      <c r="N168" s="146">
        <f t="shared" si="23"/>
        <v>456</v>
      </c>
      <c r="O168" s="146">
        <f t="shared" si="24"/>
        <v>1063.5</v>
      </c>
      <c r="P168" s="146">
        <v>0</v>
      </c>
      <c r="Q168" s="146">
        <f t="shared" si="25"/>
        <v>3405</v>
      </c>
      <c r="R168" s="147">
        <f t="shared" si="26"/>
        <v>886.5</v>
      </c>
      <c r="S168" s="146">
        <f t="shared" si="27"/>
        <v>2128.5</v>
      </c>
      <c r="T168" s="146">
        <f t="shared" si="28"/>
        <v>14113.5</v>
      </c>
    </row>
    <row r="169" spans="1:20" s="110" customFormat="1" ht="31.5" customHeight="1" x14ac:dyDescent="0.25">
      <c r="A169" s="85">
        <f t="shared" si="29"/>
        <v>160</v>
      </c>
      <c r="B169" s="87" t="s">
        <v>603</v>
      </c>
      <c r="C169" s="86" t="s">
        <v>604</v>
      </c>
      <c r="D169" s="86" t="s">
        <v>148</v>
      </c>
      <c r="E169" s="86" t="s">
        <v>473</v>
      </c>
      <c r="F169" s="86" t="s">
        <v>165</v>
      </c>
      <c r="G169" s="95" t="s">
        <v>298</v>
      </c>
      <c r="H169" s="97">
        <v>45218</v>
      </c>
      <c r="I169" s="96"/>
      <c r="J169" s="150">
        <v>10000</v>
      </c>
      <c r="K169" s="146">
        <f t="shared" si="20"/>
        <v>287</v>
      </c>
      <c r="L169" s="146">
        <f t="shared" si="21"/>
        <v>709.99999999999989</v>
      </c>
      <c r="M169" s="146">
        <f t="shared" si="22"/>
        <v>260</v>
      </c>
      <c r="N169" s="146">
        <f t="shared" si="23"/>
        <v>304</v>
      </c>
      <c r="O169" s="146">
        <f t="shared" si="24"/>
        <v>709</v>
      </c>
      <c r="P169" s="146">
        <v>0</v>
      </c>
      <c r="Q169" s="146">
        <f t="shared" si="25"/>
        <v>2270</v>
      </c>
      <c r="R169" s="147">
        <f t="shared" si="26"/>
        <v>591</v>
      </c>
      <c r="S169" s="146">
        <f t="shared" si="27"/>
        <v>1419</v>
      </c>
      <c r="T169" s="146">
        <f t="shared" si="28"/>
        <v>9409</v>
      </c>
    </row>
    <row r="170" spans="1:20" s="110" customFormat="1" ht="25.5" customHeight="1" x14ac:dyDescent="0.25">
      <c r="A170" s="85">
        <f t="shared" si="29"/>
        <v>161</v>
      </c>
      <c r="B170" s="87" t="s">
        <v>605</v>
      </c>
      <c r="C170" s="86" t="s">
        <v>606</v>
      </c>
      <c r="D170" s="86" t="s">
        <v>157</v>
      </c>
      <c r="E170" s="86" t="s">
        <v>176</v>
      </c>
      <c r="F170" s="86" t="s">
        <v>165</v>
      </c>
      <c r="G170" s="95" t="s">
        <v>298</v>
      </c>
      <c r="H170" s="97">
        <v>45362</v>
      </c>
      <c r="I170" s="96"/>
      <c r="J170" s="150">
        <v>20000</v>
      </c>
      <c r="K170" s="146">
        <f t="shared" si="20"/>
        <v>574</v>
      </c>
      <c r="L170" s="146">
        <f t="shared" si="21"/>
        <v>1419.9999999999998</v>
      </c>
      <c r="M170" s="146">
        <f t="shared" si="22"/>
        <v>520</v>
      </c>
      <c r="N170" s="146">
        <f t="shared" si="23"/>
        <v>608</v>
      </c>
      <c r="O170" s="146">
        <f t="shared" si="24"/>
        <v>1418</v>
      </c>
      <c r="P170" s="146">
        <v>0</v>
      </c>
      <c r="Q170" s="146">
        <f t="shared" si="25"/>
        <v>4540</v>
      </c>
      <c r="R170" s="147">
        <f t="shared" si="26"/>
        <v>1182</v>
      </c>
      <c r="S170" s="146">
        <f t="shared" si="27"/>
        <v>2838</v>
      </c>
      <c r="T170" s="146">
        <f t="shared" si="28"/>
        <v>18818</v>
      </c>
    </row>
    <row r="171" spans="1:20" s="110" customFormat="1" ht="23.25" customHeight="1" x14ac:dyDescent="0.25">
      <c r="A171" s="85">
        <f t="shared" si="29"/>
        <v>162</v>
      </c>
      <c r="B171" s="87" t="s">
        <v>607</v>
      </c>
      <c r="C171" s="87" t="s">
        <v>608</v>
      </c>
      <c r="D171" s="87" t="s">
        <v>148</v>
      </c>
      <c r="E171" s="87" t="s">
        <v>123</v>
      </c>
      <c r="F171" s="87" t="s">
        <v>165</v>
      </c>
      <c r="G171" s="89" t="s">
        <v>298</v>
      </c>
      <c r="H171" s="103">
        <v>45387</v>
      </c>
      <c r="I171" s="91"/>
      <c r="J171" s="159">
        <v>10000</v>
      </c>
      <c r="K171" s="146">
        <f t="shared" si="20"/>
        <v>287</v>
      </c>
      <c r="L171" s="146">
        <f t="shared" si="21"/>
        <v>709.99999999999989</v>
      </c>
      <c r="M171" s="146">
        <f t="shared" si="22"/>
        <v>260</v>
      </c>
      <c r="N171" s="146">
        <f t="shared" si="23"/>
        <v>304</v>
      </c>
      <c r="O171" s="146">
        <f t="shared" si="24"/>
        <v>709</v>
      </c>
      <c r="P171" s="146">
        <v>0</v>
      </c>
      <c r="Q171" s="146">
        <f t="shared" si="25"/>
        <v>2270</v>
      </c>
      <c r="R171" s="147">
        <f t="shared" si="26"/>
        <v>591</v>
      </c>
      <c r="S171" s="146">
        <f t="shared" si="27"/>
        <v>1419</v>
      </c>
      <c r="T171" s="146">
        <f t="shared" si="28"/>
        <v>9409</v>
      </c>
    </row>
    <row r="172" spans="1:20" s="110" customFormat="1" ht="30" customHeight="1" x14ac:dyDescent="0.25">
      <c r="A172" s="85">
        <f t="shared" si="29"/>
        <v>163</v>
      </c>
      <c r="B172" s="87" t="s">
        <v>609</v>
      </c>
      <c r="C172" s="87" t="s">
        <v>610</v>
      </c>
      <c r="D172" s="87" t="s">
        <v>148</v>
      </c>
      <c r="E172" s="87" t="s">
        <v>123</v>
      </c>
      <c r="F172" s="87" t="s">
        <v>165</v>
      </c>
      <c r="G172" s="89" t="s">
        <v>298</v>
      </c>
      <c r="H172" s="103">
        <v>45390</v>
      </c>
      <c r="I172" s="91"/>
      <c r="J172" s="159">
        <v>10000</v>
      </c>
      <c r="K172" s="146">
        <f t="shared" si="20"/>
        <v>287</v>
      </c>
      <c r="L172" s="146">
        <f t="shared" si="21"/>
        <v>709.99999999999989</v>
      </c>
      <c r="M172" s="146">
        <f t="shared" si="22"/>
        <v>260</v>
      </c>
      <c r="N172" s="146">
        <f t="shared" si="23"/>
        <v>304</v>
      </c>
      <c r="O172" s="146">
        <f t="shared" si="24"/>
        <v>709</v>
      </c>
      <c r="P172" s="146">
        <v>0</v>
      </c>
      <c r="Q172" s="146">
        <f t="shared" si="25"/>
        <v>2270</v>
      </c>
      <c r="R172" s="147">
        <f t="shared" si="26"/>
        <v>591</v>
      </c>
      <c r="S172" s="146">
        <f t="shared" si="27"/>
        <v>1419</v>
      </c>
      <c r="T172" s="146">
        <f t="shared" si="28"/>
        <v>9409</v>
      </c>
    </row>
    <row r="173" spans="1:20" s="110" customFormat="1" ht="21.75" customHeight="1" x14ac:dyDescent="0.25">
      <c r="A173" s="85">
        <f t="shared" si="29"/>
        <v>164</v>
      </c>
      <c r="B173" s="93" t="s">
        <v>611</v>
      </c>
      <c r="C173" s="87" t="s">
        <v>612</v>
      </c>
      <c r="D173" s="87" t="s">
        <v>622</v>
      </c>
      <c r="E173" s="87" t="s">
        <v>613</v>
      </c>
      <c r="F173" s="87" t="s">
        <v>165</v>
      </c>
      <c r="G173" s="89" t="s">
        <v>299</v>
      </c>
      <c r="H173" s="103">
        <v>45383</v>
      </c>
      <c r="I173" s="91"/>
      <c r="J173" s="159">
        <v>20000</v>
      </c>
      <c r="K173" s="146">
        <f t="shared" si="20"/>
        <v>574</v>
      </c>
      <c r="L173" s="146">
        <f t="shared" si="21"/>
        <v>1419.9999999999998</v>
      </c>
      <c r="M173" s="146">
        <f t="shared" si="22"/>
        <v>520</v>
      </c>
      <c r="N173" s="146">
        <f t="shared" si="23"/>
        <v>608</v>
      </c>
      <c r="O173" s="146">
        <f t="shared" si="24"/>
        <v>1418</v>
      </c>
      <c r="P173" s="146">
        <v>0</v>
      </c>
      <c r="Q173" s="146">
        <f t="shared" si="25"/>
        <v>4540</v>
      </c>
      <c r="R173" s="147">
        <f t="shared" si="26"/>
        <v>1182</v>
      </c>
      <c r="S173" s="146">
        <f t="shared" si="27"/>
        <v>2838</v>
      </c>
      <c r="T173" s="146">
        <f t="shared" si="28"/>
        <v>18818</v>
      </c>
    </row>
    <row r="174" spans="1:20" s="110" customFormat="1" ht="21.75" customHeight="1" x14ac:dyDescent="0.25">
      <c r="A174" s="85">
        <f t="shared" si="29"/>
        <v>165</v>
      </c>
      <c r="B174" s="87" t="s">
        <v>614</v>
      </c>
      <c r="C174" s="87" t="s">
        <v>615</v>
      </c>
      <c r="D174" s="87" t="s">
        <v>136</v>
      </c>
      <c r="E174" s="87" t="s">
        <v>209</v>
      </c>
      <c r="F174" s="87" t="s">
        <v>165</v>
      </c>
      <c r="G174" s="89" t="s">
        <v>298</v>
      </c>
      <c r="H174" s="103">
        <v>45390</v>
      </c>
      <c r="I174" s="91"/>
      <c r="J174" s="168">
        <v>13000</v>
      </c>
      <c r="K174" s="146">
        <f t="shared" si="20"/>
        <v>373.1</v>
      </c>
      <c r="L174" s="146">
        <f t="shared" si="21"/>
        <v>922.99999999999989</v>
      </c>
      <c r="M174" s="146">
        <f t="shared" si="22"/>
        <v>338.00000000000006</v>
      </c>
      <c r="N174" s="146">
        <f t="shared" si="23"/>
        <v>395.2</v>
      </c>
      <c r="O174" s="146">
        <f t="shared" si="24"/>
        <v>921.7</v>
      </c>
      <c r="P174" s="146">
        <v>0</v>
      </c>
      <c r="Q174" s="146">
        <f t="shared" si="25"/>
        <v>2951</v>
      </c>
      <c r="R174" s="147">
        <f t="shared" si="26"/>
        <v>768.3</v>
      </c>
      <c r="S174" s="146">
        <f t="shared" si="27"/>
        <v>1844.6999999999998</v>
      </c>
      <c r="T174" s="146">
        <f t="shared" si="28"/>
        <v>12231.7</v>
      </c>
    </row>
    <row r="175" spans="1:20" s="110" customFormat="1" ht="24.75" customHeight="1" x14ac:dyDescent="0.25">
      <c r="A175" s="85">
        <f t="shared" si="29"/>
        <v>166</v>
      </c>
      <c r="B175" s="87" t="s">
        <v>616</v>
      </c>
      <c r="C175" s="87" t="s">
        <v>617</v>
      </c>
      <c r="D175" s="87" t="s">
        <v>148</v>
      </c>
      <c r="E175" s="87" t="s">
        <v>501</v>
      </c>
      <c r="F175" s="87" t="s">
        <v>165</v>
      </c>
      <c r="G175" s="89" t="s">
        <v>298</v>
      </c>
      <c r="H175" s="103">
        <v>45390</v>
      </c>
      <c r="I175" s="91"/>
      <c r="J175" s="159">
        <v>10000</v>
      </c>
      <c r="K175" s="146">
        <f t="shared" si="20"/>
        <v>287</v>
      </c>
      <c r="L175" s="146">
        <f t="shared" si="21"/>
        <v>709.99999999999989</v>
      </c>
      <c r="M175" s="146">
        <f t="shared" si="22"/>
        <v>260</v>
      </c>
      <c r="N175" s="146">
        <f t="shared" si="23"/>
        <v>304</v>
      </c>
      <c r="O175" s="146">
        <f t="shared" si="24"/>
        <v>709</v>
      </c>
      <c r="P175" s="146">
        <v>0</v>
      </c>
      <c r="Q175" s="146">
        <f t="shared" si="25"/>
        <v>2270</v>
      </c>
      <c r="R175" s="147">
        <f t="shared" si="26"/>
        <v>591</v>
      </c>
      <c r="S175" s="146">
        <f t="shared" si="27"/>
        <v>1419</v>
      </c>
      <c r="T175" s="146">
        <f t="shared" si="28"/>
        <v>9409</v>
      </c>
    </row>
    <row r="176" spans="1:20" s="110" customFormat="1" ht="27" customHeight="1" x14ac:dyDescent="0.25">
      <c r="A176" s="85">
        <f t="shared" si="29"/>
        <v>167</v>
      </c>
      <c r="B176" s="87" t="s">
        <v>618</v>
      </c>
      <c r="C176" s="87" t="s">
        <v>619</v>
      </c>
      <c r="D176" s="87" t="s">
        <v>148</v>
      </c>
      <c r="E176" s="87" t="s">
        <v>501</v>
      </c>
      <c r="F176" s="87" t="s">
        <v>165</v>
      </c>
      <c r="G176" s="89" t="s">
        <v>298</v>
      </c>
      <c r="H176" s="103">
        <v>45391</v>
      </c>
      <c r="I176" s="91"/>
      <c r="J176" s="159">
        <v>10000</v>
      </c>
      <c r="K176" s="146">
        <f t="shared" si="20"/>
        <v>287</v>
      </c>
      <c r="L176" s="146">
        <f t="shared" si="21"/>
        <v>709.99999999999989</v>
      </c>
      <c r="M176" s="146">
        <f t="shared" si="22"/>
        <v>260</v>
      </c>
      <c r="N176" s="146">
        <f t="shared" si="23"/>
        <v>304</v>
      </c>
      <c r="O176" s="146">
        <f t="shared" si="24"/>
        <v>709</v>
      </c>
      <c r="P176" s="146">
        <v>0</v>
      </c>
      <c r="Q176" s="146">
        <f t="shared" si="25"/>
        <v>2270</v>
      </c>
      <c r="R176" s="147">
        <f t="shared" si="26"/>
        <v>591</v>
      </c>
      <c r="S176" s="146">
        <f t="shared" si="27"/>
        <v>1419</v>
      </c>
      <c r="T176" s="146">
        <f t="shared" si="28"/>
        <v>9409</v>
      </c>
    </row>
    <row r="177" spans="1:20" s="110" customFormat="1" ht="29.25" customHeight="1" x14ac:dyDescent="0.25">
      <c r="A177" s="85">
        <f t="shared" si="29"/>
        <v>168</v>
      </c>
      <c r="B177" s="87" t="s">
        <v>620</v>
      </c>
      <c r="C177" s="87" t="s">
        <v>621</v>
      </c>
      <c r="D177" s="87" t="s">
        <v>136</v>
      </c>
      <c r="E177" s="87" t="s">
        <v>209</v>
      </c>
      <c r="F177" s="87" t="s">
        <v>165</v>
      </c>
      <c r="G177" s="89" t="s">
        <v>298</v>
      </c>
      <c r="H177" s="103">
        <v>45387</v>
      </c>
      <c r="I177" s="91"/>
      <c r="J177" s="159">
        <v>13000</v>
      </c>
      <c r="K177" s="146">
        <f t="shared" si="20"/>
        <v>373.1</v>
      </c>
      <c r="L177" s="146">
        <f t="shared" si="21"/>
        <v>922.99999999999989</v>
      </c>
      <c r="M177" s="146">
        <f t="shared" si="22"/>
        <v>338.00000000000006</v>
      </c>
      <c r="N177" s="146">
        <f t="shared" si="23"/>
        <v>395.2</v>
      </c>
      <c r="O177" s="146">
        <f t="shared" si="24"/>
        <v>921.7</v>
      </c>
      <c r="P177" s="146">
        <v>0</v>
      </c>
      <c r="Q177" s="146">
        <f t="shared" si="25"/>
        <v>2951</v>
      </c>
      <c r="R177" s="147">
        <f t="shared" si="26"/>
        <v>768.3</v>
      </c>
      <c r="S177" s="146">
        <f t="shared" si="27"/>
        <v>1844.6999999999998</v>
      </c>
      <c r="T177" s="146">
        <f t="shared" si="28"/>
        <v>12231.7</v>
      </c>
    </row>
    <row r="178" spans="1:20" s="110" customFormat="1" ht="24.75" customHeight="1" x14ac:dyDescent="0.25">
      <c r="A178" s="85">
        <f t="shared" si="29"/>
        <v>169</v>
      </c>
      <c r="B178" s="107" t="s">
        <v>623</v>
      </c>
      <c r="C178" s="107" t="s">
        <v>624</v>
      </c>
      <c r="D178" s="107" t="s">
        <v>214</v>
      </c>
      <c r="E178" s="107" t="s">
        <v>135</v>
      </c>
      <c r="F178" s="107" t="s">
        <v>165</v>
      </c>
      <c r="G178" s="89" t="s">
        <v>298</v>
      </c>
      <c r="H178" s="117">
        <v>45392</v>
      </c>
      <c r="I178" s="118"/>
      <c r="J178" s="159">
        <v>13000</v>
      </c>
      <c r="K178" s="146">
        <f t="shared" si="20"/>
        <v>373.1</v>
      </c>
      <c r="L178" s="146">
        <f t="shared" si="21"/>
        <v>922.99999999999989</v>
      </c>
      <c r="M178" s="146">
        <f t="shared" si="22"/>
        <v>338.00000000000006</v>
      </c>
      <c r="N178" s="146">
        <f t="shared" si="23"/>
        <v>395.2</v>
      </c>
      <c r="O178" s="146">
        <f t="shared" si="24"/>
        <v>921.7</v>
      </c>
      <c r="P178" s="146">
        <v>0</v>
      </c>
      <c r="Q178" s="146">
        <f t="shared" si="25"/>
        <v>2951</v>
      </c>
      <c r="R178" s="147">
        <f t="shared" si="26"/>
        <v>768.3</v>
      </c>
      <c r="S178" s="146">
        <f t="shared" si="27"/>
        <v>1844.6999999999998</v>
      </c>
      <c r="T178" s="146">
        <f t="shared" si="28"/>
        <v>12231.7</v>
      </c>
    </row>
    <row r="179" spans="1:20" s="110" customFormat="1" ht="24.75" customHeight="1" x14ac:dyDescent="0.25">
      <c r="A179" s="85">
        <f t="shared" si="29"/>
        <v>170</v>
      </c>
      <c r="B179" s="107" t="s">
        <v>632</v>
      </c>
      <c r="C179" s="107" t="s">
        <v>633</v>
      </c>
      <c r="D179" s="107" t="s">
        <v>469</v>
      </c>
      <c r="E179" s="107" t="s">
        <v>634</v>
      </c>
      <c r="F179" s="107" t="s">
        <v>165</v>
      </c>
      <c r="G179" s="89" t="s">
        <v>300</v>
      </c>
      <c r="H179" s="117">
        <v>45404</v>
      </c>
      <c r="I179" s="118"/>
      <c r="J179" s="159">
        <v>10000</v>
      </c>
      <c r="K179" s="146">
        <f t="shared" si="20"/>
        <v>287</v>
      </c>
      <c r="L179" s="146">
        <f t="shared" si="21"/>
        <v>709.99999999999989</v>
      </c>
      <c r="M179" s="146">
        <f t="shared" si="22"/>
        <v>260</v>
      </c>
      <c r="N179" s="146">
        <f t="shared" si="23"/>
        <v>304</v>
      </c>
      <c r="O179" s="146">
        <f t="shared" si="24"/>
        <v>709</v>
      </c>
      <c r="P179" s="146">
        <v>0</v>
      </c>
      <c r="Q179" s="146">
        <f t="shared" si="25"/>
        <v>2270</v>
      </c>
      <c r="R179" s="147">
        <f t="shared" si="26"/>
        <v>591</v>
      </c>
      <c r="S179" s="146">
        <f t="shared" si="27"/>
        <v>1419</v>
      </c>
      <c r="T179" s="146">
        <f t="shared" si="28"/>
        <v>9409</v>
      </c>
    </row>
    <row r="180" spans="1:20" s="110" customFormat="1" ht="21" customHeight="1" x14ac:dyDescent="0.25">
      <c r="A180" s="85">
        <f t="shared" si="29"/>
        <v>171</v>
      </c>
      <c r="B180" s="107" t="s">
        <v>635</v>
      </c>
      <c r="C180" s="107" t="s">
        <v>636</v>
      </c>
      <c r="D180" s="107" t="s">
        <v>136</v>
      </c>
      <c r="E180" s="107" t="s">
        <v>209</v>
      </c>
      <c r="F180" s="107" t="s">
        <v>165</v>
      </c>
      <c r="G180" s="89" t="s">
        <v>298</v>
      </c>
      <c r="H180" s="117">
        <v>45402</v>
      </c>
      <c r="I180" s="118"/>
      <c r="J180" s="159">
        <v>13000</v>
      </c>
      <c r="K180" s="146">
        <f t="shared" si="20"/>
        <v>373.1</v>
      </c>
      <c r="L180" s="146">
        <f t="shared" si="21"/>
        <v>922.99999999999989</v>
      </c>
      <c r="M180" s="146">
        <f t="shared" si="22"/>
        <v>338.00000000000006</v>
      </c>
      <c r="N180" s="146">
        <f t="shared" si="23"/>
        <v>395.2</v>
      </c>
      <c r="O180" s="146">
        <f t="shared" si="24"/>
        <v>921.7</v>
      </c>
      <c r="P180" s="146">
        <v>0</v>
      </c>
      <c r="Q180" s="146">
        <f t="shared" si="25"/>
        <v>2951</v>
      </c>
      <c r="R180" s="147">
        <f t="shared" si="26"/>
        <v>768.3</v>
      </c>
      <c r="S180" s="146">
        <f t="shared" si="27"/>
        <v>1844.6999999999998</v>
      </c>
      <c r="T180" s="146">
        <f t="shared" si="28"/>
        <v>12231.7</v>
      </c>
    </row>
    <row r="181" spans="1:20" s="110" customFormat="1" ht="28.5" customHeight="1" x14ac:dyDescent="0.25">
      <c r="A181" s="85">
        <f t="shared" si="29"/>
        <v>172</v>
      </c>
      <c r="B181" s="107" t="s">
        <v>626</v>
      </c>
      <c r="C181" s="107" t="s">
        <v>627</v>
      </c>
      <c r="D181" s="107" t="s">
        <v>628</v>
      </c>
      <c r="E181" s="107" t="s">
        <v>629</v>
      </c>
      <c r="F181" s="107" t="s">
        <v>165</v>
      </c>
      <c r="G181" s="89" t="s">
        <v>300</v>
      </c>
      <c r="H181" s="117">
        <v>45412</v>
      </c>
      <c r="I181" s="118"/>
      <c r="J181" s="159">
        <v>25000</v>
      </c>
      <c r="K181" s="146">
        <f t="shared" si="20"/>
        <v>717.5</v>
      </c>
      <c r="L181" s="146">
        <f t="shared" si="21"/>
        <v>1774.9999999999998</v>
      </c>
      <c r="M181" s="146">
        <f t="shared" si="22"/>
        <v>650.00000000000011</v>
      </c>
      <c r="N181" s="146">
        <f t="shared" si="23"/>
        <v>760</v>
      </c>
      <c r="O181" s="146">
        <f t="shared" si="24"/>
        <v>1772.5000000000002</v>
      </c>
      <c r="P181" s="146">
        <v>0</v>
      </c>
      <c r="Q181" s="146">
        <f t="shared" si="25"/>
        <v>5675</v>
      </c>
      <c r="R181" s="147">
        <f t="shared" si="26"/>
        <v>1477.5</v>
      </c>
      <c r="S181" s="146">
        <f t="shared" si="27"/>
        <v>3547.5</v>
      </c>
      <c r="T181" s="146">
        <f t="shared" si="28"/>
        <v>23522.5</v>
      </c>
    </row>
    <row r="182" spans="1:20" s="110" customFormat="1" ht="30" customHeight="1" x14ac:dyDescent="0.25">
      <c r="A182" s="85">
        <f t="shared" si="29"/>
        <v>173</v>
      </c>
      <c r="B182" s="107" t="s">
        <v>630</v>
      </c>
      <c r="C182" s="107" t="s">
        <v>631</v>
      </c>
      <c r="D182" s="107" t="s">
        <v>156</v>
      </c>
      <c r="E182" s="107" t="s">
        <v>208</v>
      </c>
      <c r="F182" s="107" t="s">
        <v>165</v>
      </c>
      <c r="G182" s="89" t="s">
        <v>300</v>
      </c>
      <c r="H182" s="117">
        <v>45413</v>
      </c>
      <c r="I182" s="118"/>
      <c r="J182" s="159">
        <v>12000</v>
      </c>
      <c r="K182" s="146">
        <f t="shared" si="20"/>
        <v>344.4</v>
      </c>
      <c r="L182" s="146">
        <f t="shared" si="21"/>
        <v>851.99999999999989</v>
      </c>
      <c r="M182" s="146">
        <f t="shared" si="22"/>
        <v>312</v>
      </c>
      <c r="N182" s="146">
        <f t="shared" si="23"/>
        <v>364.8</v>
      </c>
      <c r="O182" s="146">
        <f t="shared" si="24"/>
        <v>850.80000000000007</v>
      </c>
      <c r="P182" s="146">
        <v>0</v>
      </c>
      <c r="Q182" s="146">
        <f t="shared" si="25"/>
        <v>2724</v>
      </c>
      <c r="R182" s="147">
        <f t="shared" si="26"/>
        <v>709.2</v>
      </c>
      <c r="S182" s="146">
        <f t="shared" si="27"/>
        <v>1702.8</v>
      </c>
      <c r="T182" s="146">
        <f t="shared" si="28"/>
        <v>11290.8</v>
      </c>
    </row>
    <row r="183" spans="1:20" s="110" customFormat="1" ht="25.5" customHeight="1" x14ac:dyDescent="0.25">
      <c r="A183" s="85">
        <f t="shared" si="29"/>
        <v>174</v>
      </c>
      <c r="B183" s="107" t="s">
        <v>637</v>
      </c>
      <c r="C183" s="107" t="s">
        <v>638</v>
      </c>
      <c r="D183" s="107" t="s">
        <v>639</v>
      </c>
      <c r="E183" s="107" t="s">
        <v>640</v>
      </c>
      <c r="F183" s="107" t="s">
        <v>165</v>
      </c>
      <c r="G183" s="89" t="s">
        <v>301</v>
      </c>
      <c r="H183" s="117">
        <v>45383</v>
      </c>
      <c r="I183" s="118"/>
      <c r="J183" s="159">
        <v>30000</v>
      </c>
      <c r="K183" s="146">
        <f t="shared" si="20"/>
        <v>861</v>
      </c>
      <c r="L183" s="146">
        <f t="shared" si="21"/>
        <v>2130</v>
      </c>
      <c r="M183" s="146">
        <f t="shared" si="22"/>
        <v>780.00000000000011</v>
      </c>
      <c r="N183" s="146">
        <f t="shared" si="23"/>
        <v>912</v>
      </c>
      <c r="O183" s="146">
        <f t="shared" si="24"/>
        <v>2127</v>
      </c>
      <c r="P183" s="146">
        <v>0</v>
      </c>
      <c r="Q183" s="146">
        <f t="shared" si="25"/>
        <v>6810</v>
      </c>
      <c r="R183" s="147">
        <f t="shared" si="26"/>
        <v>1773</v>
      </c>
      <c r="S183" s="146">
        <f t="shared" si="27"/>
        <v>4257</v>
      </c>
      <c r="T183" s="146">
        <f t="shared" si="28"/>
        <v>28227</v>
      </c>
    </row>
    <row r="184" spans="1:20" s="119" customFormat="1" ht="32.25" customHeight="1" x14ac:dyDescent="0.25">
      <c r="A184" s="85">
        <f t="shared" si="29"/>
        <v>175</v>
      </c>
      <c r="B184" s="107" t="s">
        <v>641</v>
      </c>
      <c r="C184" s="107" t="s">
        <v>642</v>
      </c>
      <c r="D184" s="107" t="s">
        <v>136</v>
      </c>
      <c r="E184" s="107" t="s">
        <v>209</v>
      </c>
      <c r="F184" s="107" t="s">
        <v>165</v>
      </c>
      <c r="G184" s="89" t="s">
        <v>298</v>
      </c>
      <c r="H184" s="117">
        <v>45383</v>
      </c>
      <c r="I184" s="91"/>
      <c r="J184" s="159">
        <v>13000</v>
      </c>
      <c r="K184" s="146">
        <f t="shared" si="20"/>
        <v>373.1</v>
      </c>
      <c r="L184" s="146">
        <f t="shared" si="21"/>
        <v>922.99999999999989</v>
      </c>
      <c r="M184" s="146">
        <f t="shared" si="22"/>
        <v>338.00000000000006</v>
      </c>
      <c r="N184" s="146">
        <f t="shared" si="23"/>
        <v>395.2</v>
      </c>
      <c r="O184" s="146">
        <f t="shared" si="24"/>
        <v>921.7</v>
      </c>
      <c r="P184" s="146">
        <v>0</v>
      </c>
      <c r="Q184" s="146">
        <f t="shared" si="25"/>
        <v>2951</v>
      </c>
      <c r="R184" s="147">
        <f t="shared" si="26"/>
        <v>768.3</v>
      </c>
      <c r="S184" s="146">
        <f t="shared" si="27"/>
        <v>1844.6999999999998</v>
      </c>
      <c r="T184" s="146">
        <f t="shared" si="28"/>
        <v>12231.7</v>
      </c>
    </row>
    <row r="185" spans="1:20" s="119" customFormat="1" ht="28.5" customHeight="1" x14ac:dyDescent="0.25">
      <c r="A185" s="85">
        <f t="shared" si="29"/>
        <v>176</v>
      </c>
      <c r="B185" s="107" t="s">
        <v>643</v>
      </c>
      <c r="C185" s="107" t="s">
        <v>644</v>
      </c>
      <c r="D185" s="107" t="s">
        <v>156</v>
      </c>
      <c r="E185" s="107" t="s">
        <v>645</v>
      </c>
      <c r="F185" s="107" t="s">
        <v>165</v>
      </c>
      <c r="G185" s="89" t="s">
        <v>301</v>
      </c>
      <c r="H185" s="117">
        <v>45392</v>
      </c>
      <c r="I185" s="91"/>
      <c r="J185" s="159">
        <v>46000</v>
      </c>
      <c r="K185" s="146">
        <f t="shared" si="20"/>
        <v>1320.2</v>
      </c>
      <c r="L185" s="146">
        <f t="shared" si="21"/>
        <v>3265.9999999999995</v>
      </c>
      <c r="M185" s="146">
        <f t="shared" si="22"/>
        <v>1196</v>
      </c>
      <c r="N185" s="146">
        <f t="shared" si="23"/>
        <v>1398.4</v>
      </c>
      <c r="O185" s="146">
        <f t="shared" si="24"/>
        <v>3261.4</v>
      </c>
      <c r="P185" s="146">
        <v>0</v>
      </c>
      <c r="Q185" s="146">
        <f t="shared" si="25"/>
        <v>10442</v>
      </c>
      <c r="R185" s="147">
        <f t="shared" si="26"/>
        <v>2718.6000000000004</v>
      </c>
      <c r="S185" s="146">
        <f t="shared" si="27"/>
        <v>6527.4</v>
      </c>
      <c r="T185" s="146">
        <f t="shared" si="28"/>
        <v>43281.4</v>
      </c>
    </row>
    <row r="186" spans="1:20" s="119" customFormat="1" ht="27.75" customHeight="1" x14ac:dyDescent="0.25">
      <c r="A186" s="85">
        <f t="shared" si="29"/>
        <v>177</v>
      </c>
      <c r="B186" s="107" t="s">
        <v>650</v>
      </c>
      <c r="C186" s="107" t="s">
        <v>670</v>
      </c>
      <c r="D186" s="107" t="s">
        <v>156</v>
      </c>
      <c r="E186" s="107" t="s">
        <v>651</v>
      </c>
      <c r="F186" s="107" t="s">
        <v>165</v>
      </c>
      <c r="G186" s="89" t="s">
        <v>300</v>
      </c>
      <c r="H186" s="117">
        <v>45432</v>
      </c>
      <c r="I186" s="91"/>
      <c r="J186" s="159">
        <v>15000</v>
      </c>
      <c r="K186" s="146">
        <f t="shared" si="20"/>
        <v>430.5</v>
      </c>
      <c r="L186" s="146">
        <f t="shared" si="21"/>
        <v>1065</v>
      </c>
      <c r="M186" s="146">
        <f t="shared" si="22"/>
        <v>390.00000000000006</v>
      </c>
      <c r="N186" s="146">
        <f t="shared" si="23"/>
        <v>456</v>
      </c>
      <c r="O186" s="146">
        <f t="shared" si="24"/>
        <v>1063.5</v>
      </c>
      <c r="P186" s="146">
        <v>0</v>
      </c>
      <c r="Q186" s="146">
        <f t="shared" si="25"/>
        <v>3405</v>
      </c>
      <c r="R186" s="147">
        <f t="shared" si="26"/>
        <v>886.5</v>
      </c>
      <c r="S186" s="146">
        <f t="shared" si="27"/>
        <v>2128.5</v>
      </c>
      <c r="T186" s="146">
        <f t="shared" si="28"/>
        <v>14113.5</v>
      </c>
    </row>
    <row r="187" spans="1:20" s="119" customFormat="1" ht="18.75" customHeight="1" x14ac:dyDescent="0.25">
      <c r="A187" s="85">
        <f t="shared" si="29"/>
        <v>178</v>
      </c>
      <c r="B187" s="107" t="s">
        <v>652</v>
      </c>
      <c r="C187" s="107" t="s">
        <v>653</v>
      </c>
      <c r="D187" s="107" t="s">
        <v>136</v>
      </c>
      <c r="E187" s="107" t="s">
        <v>209</v>
      </c>
      <c r="F187" s="107" t="s">
        <v>165</v>
      </c>
      <c r="G187" s="89" t="s">
        <v>298</v>
      </c>
      <c r="H187" s="117">
        <v>45434</v>
      </c>
      <c r="I187" s="91"/>
      <c r="J187" s="159">
        <v>13000</v>
      </c>
      <c r="K187" s="146">
        <f t="shared" si="20"/>
        <v>373.1</v>
      </c>
      <c r="L187" s="146">
        <f t="shared" si="21"/>
        <v>922.99999999999989</v>
      </c>
      <c r="M187" s="146">
        <f t="shared" si="22"/>
        <v>338.00000000000006</v>
      </c>
      <c r="N187" s="146">
        <f t="shared" si="23"/>
        <v>395.2</v>
      </c>
      <c r="O187" s="146">
        <f t="shared" si="24"/>
        <v>921.7</v>
      </c>
      <c r="P187" s="146">
        <v>0</v>
      </c>
      <c r="Q187" s="146">
        <f t="shared" si="25"/>
        <v>2951</v>
      </c>
      <c r="R187" s="147">
        <f t="shared" si="26"/>
        <v>768.3</v>
      </c>
      <c r="S187" s="146">
        <f t="shared" si="27"/>
        <v>1844.6999999999998</v>
      </c>
      <c r="T187" s="146">
        <f t="shared" si="28"/>
        <v>12231.7</v>
      </c>
    </row>
    <row r="188" spans="1:20" s="119" customFormat="1" ht="16.5" customHeight="1" x14ac:dyDescent="0.25">
      <c r="A188" s="85">
        <f t="shared" si="29"/>
        <v>179</v>
      </c>
      <c r="B188" s="107" t="s">
        <v>654</v>
      </c>
      <c r="C188" s="107" t="s">
        <v>655</v>
      </c>
      <c r="D188" s="107" t="s">
        <v>214</v>
      </c>
      <c r="E188" s="107" t="s">
        <v>656</v>
      </c>
      <c r="F188" s="107" t="s">
        <v>165</v>
      </c>
      <c r="G188" s="89" t="s">
        <v>300</v>
      </c>
      <c r="H188" s="117">
        <v>45440</v>
      </c>
      <c r="I188" s="91"/>
      <c r="J188" s="159">
        <v>13000</v>
      </c>
      <c r="K188" s="146">
        <f t="shared" si="20"/>
        <v>373.1</v>
      </c>
      <c r="L188" s="146">
        <f t="shared" si="21"/>
        <v>922.99999999999989</v>
      </c>
      <c r="M188" s="146">
        <f t="shared" si="22"/>
        <v>338.00000000000006</v>
      </c>
      <c r="N188" s="146">
        <f t="shared" si="23"/>
        <v>395.2</v>
      </c>
      <c r="O188" s="146">
        <f t="shared" si="24"/>
        <v>921.7</v>
      </c>
      <c r="P188" s="146">
        <v>0</v>
      </c>
      <c r="Q188" s="146">
        <f t="shared" si="25"/>
        <v>2951</v>
      </c>
      <c r="R188" s="147">
        <f t="shared" si="26"/>
        <v>768.3</v>
      </c>
      <c r="S188" s="146">
        <f t="shared" si="27"/>
        <v>1844.6999999999998</v>
      </c>
      <c r="T188" s="146">
        <f t="shared" si="28"/>
        <v>12231.7</v>
      </c>
    </row>
    <row r="189" spans="1:20" s="124" customFormat="1" ht="24" customHeight="1" x14ac:dyDescent="0.25">
      <c r="A189" s="85">
        <f t="shared" si="29"/>
        <v>180</v>
      </c>
      <c r="B189" s="120" t="s">
        <v>657</v>
      </c>
      <c r="C189" s="120" t="s">
        <v>658</v>
      </c>
      <c r="D189" s="120" t="s">
        <v>216</v>
      </c>
      <c r="E189" s="120" t="s">
        <v>659</v>
      </c>
      <c r="F189" s="120" t="s">
        <v>165</v>
      </c>
      <c r="G189" s="121" t="s">
        <v>301</v>
      </c>
      <c r="H189" s="122">
        <v>45443</v>
      </c>
      <c r="I189" s="123"/>
      <c r="J189" s="169">
        <v>25000</v>
      </c>
      <c r="K189" s="146">
        <f>J189*2.87%</f>
        <v>717.5</v>
      </c>
      <c r="L189" s="146">
        <f t="shared" si="21"/>
        <v>1774.9999999999998</v>
      </c>
      <c r="M189" s="146">
        <f t="shared" si="22"/>
        <v>650.00000000000011</v>
      </c>
      <c r="N189" s="146">
        <f t="shared" si="23"/>
        <v>760</v>
      </c>
      <c r="O189" s="146">
        <f t="shared" si="24"/>
        <v>1772.5000000000002</v>
      </c>
      <c r="P189" s="146">
        <v>0</v>
      </c>
      <c r="Q189" s="146">
        <f t="shared" si="25"/>
        <v>5675</v>
      </c>
      <c r="R189" s="147">
        <f t="shared" si="26"/>
        <v>1477.5</v>
      </c>
      <c r="S189" s="146">
        <f t="shared" si="27"/>
        <v>3547.5</v>
      </c>
      <c r="T189" s="146">
        <f t="shared" si="28"/>
        <v>23522.5</v>
      </c>
    </row>
    <row r="190" spans="1:20" s="119" customFormat="1" ht="23.25" customHeight="1" x14ac:dyDescent="0.25">
      <c r="A190" s="85">
        <f t="shared" si="29"/>
        <v>181</v>
      </c>
      <c r="B190" s="120" t="s">
        <v>660</v>
      </c>
      <c r="C190" s="120" t="s">
        <v>661</v>
      </c>
      <c r="D190" s="120" t="s">
        <v>216</v>
      </c>
      <c r="E190" s="120" t="s">
        <v>662</v>
      </c>
      <c r="F190" s="120" t="s">
        <v>165</v>
      </c>
      <c r="G190" s="121" t="s">
        <v>298</v>
      </c>
      <c r="H190" s="125">
        <v>45443</v>
      </c>
      <c r="I190" s="123"/>
      <c r="J190" s="170">
        <v>10000</v>
      </c>
      <c r="K190" s="146">
        <f t="shared" si="20"/>
        <v>287</v>
      </c>
      <c r="L190" s="146">
        <f t="shared" si="21"/>
        <v>709.99999999999989</v>
      </c>
      <c r="M190" s="146">
        <f t="shared" si="22"/>
        <v>260</v>
      </c>
      <c r="N190" s="146">
        <f t="shared" si="23"/>
        <v>304</v>
      </c>
      <c r="O190" s="146">
        <f t="shared" si="24"/>
        <v>709</v>
      </c>
      <c r="P190" s="146">
        <v>0</v>
      </c>
      <c r="Q190" s="146">
        <f t="shared" si="25"/>
        <v>2270</v>
      </c>
      <c r="R190" s="147">
        <f t="shared" si="26"/>
        <v>591</v>
      </c>
      <c r="S190" s="146">
        <f t="shared" si="27"/>
        <v>1419</v>
      </c>
      <c r="T190" s="146">
        <f t="shared" si="28"/>
        <v>9409</v>
      </c>
    </row>
    <row r="191" spans="1:20" s="119" customFormat="1" ht="22.5" customHeight="1" x14ac:dyDescent="0.25">
      <c r="A191" s="85">
        <f t="shared" si="29"/>
        <v>182</v>
      </c>
      <c r="B191" s="120" t="s">
        <v>663</v>
      </c>
      <c r="C191" s="120" t="s">
        <v>664</v>
      </c>
      <c r="D191" s="120" t="s">
        <v>490</v>
      </c>
      <c r="E191" s="120" t="s">
        <v>142</v>
      </c>
      <c r="F191" s="120" t="s">
        <v>165</v>
      </c>
      <c r="G191" s="121" t="s">
        <v>298</v>
      </c>
      <c r="H191" s="125">
        <v>45443</v>
      </c>
      <c r="I191" s="123"/>
      <c r="J191" s="170">
        <v>10000</v>
      </c>
      <c r="K191" s="146">
        <f t="shared" si="20"/>
        <v>287</v>
      </c>
      <c r="L191" s="146">
        <f t="shared" si="21"/>
        <v>709.99999999999989</v>
      </c>
      <c r="M191" s="146">
        <f t="shared" si="22"/>
        <v>260</v>
      </c>
      <c r="N191" s="146">
        <f t="shared" si="23"/>
        <v>304</v>
      </c>
      <c r="O191" s="146">
        <f t="shared" si="24"/>
        <v>709</v>
      </c>
      <c r="P191" s="146">
        <v>0</v>
      </c>
      <c r="Q191" s="146">
        <f t="shared" si="25"/>
        <v>2270</v>
      </c>
      <c r="R191" s="147">
        <f t="shared" si="26"/>
        <v>591</v>
      </c>
      <c r="S191" s="146">
        <f t="shared" si="27"/>
        <v>1419</v>
      </c>
      <c r="T191" s="146">
        <f t="shared" si="28"/>
        <v>9409</v>
      </c>
    </row>
    <row r="192" spans="1:20" s="119" customFormat="1" ht="27" customHeight="1" x14ac:dyDescent="0.25">
      <c r="A192" s="85">
        <f t="shared" si="29"/>
        <v>183</v>
      </c>
      <c r="B192" s="120" t="s">
        <v>665</v>
      </c>
      <c r="C192" s="120" t="s">
        <v>666</v>
      </c>
      <c r="D192" s="120" t="s">
        <v>216</v>
      </c>
      <c r="E192" s="120" t="s">
        <v>667</v>
      </c>
      <c r="F192" s="120" t="s">
        <v>165</v>
      </c>
      <c r="G192" s="121" t="s">
        <v>298</v>
      </c>
      <c r="H192" s="125">
        <v>45443</v>
      </c>
      <c r="I192" s="123"/>
      <c r="J192" s="170">
        <v>15000</v>
      </c>
      <c r="K192" s="146">
        <f t="shared" si="20"/>
        <v>430.5</v>
      </c>
      <c r="L192" s="146">
        <f t="shared" si="21"/>
        <v>1065</v>
      </c>
      <c r="M192" s="146">
        <f t="shared" si="22"/>
        <v>390.00000000000006</v>
      </c>
      <c r="N192" s="146">
        <f t="shared" si="23"/>
        <v>456</v>
      </c>
      <c r="O192" s="146">
        <f t="shared" si="24"/>
        <v>1063.5</v>
      </c>
      <c r="P192" s="146">
        <v>0</v>
      </c>
      <c r="Q192" s="146">
        <f t="shared" si="25"/>
        <v>3405</v>
      </c>
      <c r="R192" s="147">
        <f t="shared" si="26"/>
        <v>886.5</v>
      </c>
      <c r="S192" s="146">
        <f t="shared" si="27"/>
        <v>2128.5</v>
      </c>
      <c r="T192" s="146">
        <f t="shared" si="28"/>
        <v>14113.5</v>
      </c>
    </row>
    <row r="193" spans="1:22" s="119" customFormat="1" ht="23.25" customHeight="1" x14ac:dyDescent="0.25">
      <c r="A193" s="85">
        <f t="shared" si="29"/>
        <v>184</v>
      </c>
      <c r="B193" s="120" t="s">
        <v>668</v>
      </c>
      <c r="C193" s="120" t="s">
        <v>669</v>
      </c>
      <c r="D193" s="120" t="s">
        <v>153</v>
      </c>
      <c r="E193" s="120" t="s">
        <v>363</v>
      </c>
      <c r="F193" s="120" t="s">
        <v>165</v>
      </c>
      <c r="G193" s="121" t="s">
        <v>300</v>
      </c>
      <c r="H193" s="125">
        <v>45443</v>
      </c>
      <c r="I193" s="123"/>
      <c r="J193" s="169">
        <v>14000</v>
      </c>
      <c r="K193" s="146">
        <f t="shared" si="20"/>
        <v>401.8</v>
      </c>
      <c r="L193" s="146">
        <f t="shared" si="21"/>
        <v>993.99999999999989</v>
      </c>
      <c r="M193" s="146">
        <f t="shared" si="22"/>
        <v>364.00000000000006</v>
      </c>
      <c r="N193" s="146">
        <f t="shared" si="23"/>
        <v>425.6</v>
      </c>
      <c r="O193" s="146">
        <f t="shared" si="24"/>
        <v>992.6</v>
      </c>
      <c r="P193" s="146">
        <v>0</v>
      </c>
      <c r="Q193" s="146">
        <f t="shared" si="25"/>
        <v>3178</v>
      </c>
      <c r="R193" s="147">
        <f t="shared" si="26"/>
        <v>827.40000000000009</v>
      </c>
      <c r="S193" s="146">
        <f t="shared" si="27"/>
        <v>1986.6</v>
      </c>
      <c r="T193" s="146">
        <f t="shared" si="28"/>
        <v>13172.6</v>
      </c>
    </row>
    <row r="194" spans="1:22" s="110" customFormat="1" ht="24" customHeight="1" x14ac:dyDescent="0.25">
      <c r="A194" s="85">
        <f t="shared" si="29"/>
        <v>185</v>
      </c>
      <c r="B194" s="120" t="s">
        <v>671</v>
      </c>
      <c r="C194" s="120" t="s">
        <v>672</v>
      </c>
      <c r="D194" s="120" t="s">
        <v>158</v>
      </c>
      <c r="E194" s="120" t="s">
        <v>206</v>
      </c>
      <c r="F194" s="120" t="s">
        <v>165</v>
      </c>
      <c r="G194" s="121" t="s">
        <v>298</v>
      </c>
      <c r="H194" s="125">
        <v>45443</v>
      </c>
      <c r="I194" s="123"/>
      <c r="J194" s="169">
        <v>13000</v>
      </c>
      <c r="K194" s="146">
        <f t="shared" si="20"/>
        <v>373.1</v>
      </c>
      <c r="L194" s="146">
        <f t="shared" si="21"/>
        <v>922.99999999999989</v>
      </c>
      <c r="M194" s="146">
        <f t="shared" si="22"/>
        <v>338.00000000000006</v>
      </c>
      <c r="N194" s="146">
        <f t="shared" si="23"/>
        <v>395.2</v>
      </c>
      <c r="O194" s="146">
        <f t="shared" si="24"/>
        <v>921.7</v>
      </c>
      <c r="P194" s="146">
        <v>0</v>
      </c>
      <c r="Q194" s="146">
        <f t="shared" si="25"/>
        <v>2951</v>
      </c>
      <c r="R194" s="147">
        <f t="shared" si="26"/>
        <v>768.3</v>
      </c>
      <c r="S194" s="146">
        <f t="shared" si="27"/>
        <v>1844.6999999999998</v>
      </c>
      <c r="T194" s="146">
        <f t="shared" si="28"/>
        <v>12231.7</v>
      </c>
    </row>
    <row r="195" spans="1:22" s="124" customFormat="1" ht="23.25" customHeight="1" x14ac:dyDescent="0.25">
      <c r="A195" s="85">
        <f t="shared" si="29"/>
        <v>186</v>
      </c>
      <c r="B195" s="120" t="s">
        <v>673</v>
      </c>
      <c r="C195" s="120" t="s">
        <v>674</v>
      </c>
      <c r="D195" s="120" t="s">
        <v>148</v>
      </c>
      <c r="E195" s="120" t="s">
        <v>501</v>
      </c>
      <c r="F195" s="120" t="s">
        <v>165</v>
      </c>
      <c r="G195" s="121" t="s">
        <v>298</v>
      </c>
      <c r="H195" s="125" t="s">
        <v>675</v>
      </c>
      <c r="I195" s="123"/>
      <c r="J195" s="169">
        <v>10000</v>
      </c>
      <c r="K195" s="146">
        <f t="shared" si="20"/>
        <v>287</v>
      </c>
      <c r="L195" s="146">
        <f t="shared" si="21"/>
        <v>709.99999999999989</v>
      </c>
      <c r="M195" s="146">
        <f t="shared" si="22"/>
        <v>260</v>
      </c>
      <c r="N195" s="146">
        <f t="shared" si="23"/>
        <v>304</v>
      </c>
      <c r="O195" s="146">
        <f t="shared" si="24"/>
        <v>709</v>
      </c>
      <c r="P195" s="146">
        <v>0</v>
      </c>
      <c r="Q195" s="146">
        <f t="shared" si="25"/>
        <v>2270</v>
      </c>
      <c r="R195" s="147">
        <f t="shared" si="26"/>
        <v>591</v>
      </c>
      <c r="S195" s="146">
        <f t="shared" si="27"/>
        <v>1419</v>
      </c>
      <c r="T195" s="146">
        <f t="shared" si="28"/>
        <v>9409</v>
      </c>
    </row>
    <row r="196" spans="1:22" s="124" customFormat="1" ht="24.75" customHeight="1" x14ac:dyDescent="0.25">
      <c r="A196" s="85">
        <f t="shared" si="29"/>
        <v>187</v>
      </c>
      <c r="B196" s="120" t="s">
        <v>680</v>
      </c>
      <c r="C196" s="120" t="s">
        <v>681</v>
      </c>
      <c r="D196" s="120" t="s">
        <v>136</v>
      </c>
      <c r="E196" s="120" t="s">
        <v>209</v>
      </c>
      <c r="F196" s="120" t="s">
        <v>165</v>
      </c>
      <c r="G196" s="121" t="s">
        <v>298</v>
      </c>
      <c r="H196" s="125">
        <v>45461</v>
      </c>
      <c r="I196" s="123"/>
      <c r="J196" s="169">
        <v>10000</v>
      </c>
      <c r="K196" s="146">
        <f t="shared" si="20"/>
        <v>287</v>
      </c>
      <c r="L196" s="146">
        <f t="shared" si="21"/>
        <v>709.99999999999989</v>
      </c>
      <c r="M196" s="146">
        <f t="shared" si="22"/>
        <v>260</v>
      </c>
      <c r="N196" s="146">
        <f t="shared" si="23"/>
        <v>304</v>
      </c>
      <c r="O196" s="146">
        <f t="shared" si="24"/>
        <v>709</v>
      </c>
      <c r="P196" s="146">
        <v>0</v>
      </c>
      <c r="Q196" s="146">
        <f t="shared" si="25"/>
        <v>2270</v>
      </c>
      <c r="R196" s="147">
        <f t="shared" si="26"/>
        <v>591</v>
      </c>
      <c r="S196" s="146">
        <f t="shared" si="27"/>
        <v>1419</v>
      </c>
      <c r="T196" s="146">
        <f t="shared" si="28"/>
        <v>9409</v>
      </c>
    </row>
    <row r="197" spans="1:22" s="124" customFormat="1" ht="16.5" customHeight="1" x14ac:dyDescent="0.25">
      <c r="A197" s="85">
        <f t="shared" si="29"/>
        <v>188</v>
      </c>
      <c r="B197" s="126" t="s">
        <v>684</v>
      </c>
      <c r="C197" s="120" t="s">
        <v>685</v>
      </c>
      <c r="D197" s="120" t="s">
        <v>686</v>
      </c>
      <c r="E197" s="120" t="s">
        <v>687</v>
      </c>
      <c r="F197" s="120" t="s">
        <v>165</v>
      </c>
      <c r="G197" s="121" t="s">
        <v>300</v>
      </c>
      <c r="H197" s="125">
        <v>45474</v>
      </c>
      <c r="I197" s="123"/>
      <c r="J197" s="169">
        <v>10000</v>
      </c>
      <c r="K197" s="146">
        <f t="shared" si="20"/>
        <v>287</v>
      </c>
      <c r="L197" s="146">
        <f t="shared" si="21"/>
        <v>709.99999999999989</v>
      </c>
      <c r="M197" s="146">
        <f t="shared" si="22"/>
        <v>260</v>
      </c>
      <c r="N197" s="146">
        <f t="shared" si="23"/>
        <v>304</v>
      </c>
      <c r="O197" s="146">
        <f t="shared" si="24"/>
        <v>709</v>
      </c>
      <c r="P197" s="146">
        <v>0</v>
      </c>
      <c r="Q197" s="146">
        <f t="shared" si="25"/>
        <v>2270</v>
      </c>
      <c r="R197" s="147">
        <f t="shared" si="26"/>
        <v>591</v>
      </c>
      <c r="S197" s="146">
        <f t="shared" si="27"/>
        <v>1419</v>
      </c>
      <c r="T197" s="146">
        <f t="shared" si="28"/>
        <v>9409</v>
      </c>
    </row>
    <row r="198" spans="1:22" s="124" customFormat="1" ht="19.5" customHeight="1" x14ac:dyDescent="0.25">
      <c r="A198" s="85">
        <f t="shared" si="29"/>
        <v>189</v>
      </c>
      <c r="B198" s="126" t="s">
        <v>688</v>
      </c>
      <c r="C198" s="120" t="s">
        <v>689</v>
      </c>
      <c r="D198" s="120" t="s">
        <v>216</v>
      </c>
      <c r="E198" s="120" t="s">
        <v>453</v>
      </c>
      <c r="F198" s="120" t="s">
        <v>165</v>
      </c>
      <c r="G198" s="121" t="s">
        <v>300</v>
      </c>
      <c r="H198" s="125">
        <v>45474</v>
      </c>
      <c r="I198" s="123"/>
      <c r="J198" s="169">
        <v>10000</v>
      </c>
      <c r="K198" s="146">
        <f t="shared" si="20"/>
        <v>287</v>
      </c>
      <c r="L198" s="146">
        <f t="shared" si="21"/>
        <v>709.99999999999989</v>
      </c>
      <c r="M198" s="146">
        <f t="shared" si="22"/>
        <v>260</v>
      </c>
      <c r="N198" s="146">
        <f t="shared" si="23"/>
        <v>304</v>
      </c>
      <c r="O198" s="146">
        <v>709</v>
      </c>
      <c r="P198" s="146">
        <v>0</v>
      </c>
      <c r="Q198" s="146">
        <f t="shared" si="25"/>
        <v>2270</v>
      </c>
      <c r="R198" s="147">
        <f t="shared" si="26"/>
        <v>591</v>
      </c>
      <c r="S198" s="146">
        <f t="shared" si="27"/>
        <v>1419</v>
      </c>
      <c r="T198" s="146">
        <f t="shared" si="28"/>
        <v>9409</v>
      </c>
    </row>
    <row r="199" spans="1:22" s="124" customFormat="1" ht="20.25" customHeight="1" x14ac:dyDescent="0.25">
      <c r="A199" s="85">
        <v>190</v>
      </c>
      <c r="B199" s="126" t="s">
        <v>690</v>
      </c>
      <c r="C199" s="120" t="s">
        <v>691</v>
      </c>
      <c r="D199" s="120" t="s">
        <v>490</v>
      </c>
      <c r="E199" s="120" t="s">
        <v>692</v>
      </c>
      <c r="F199" s="120" t="s">
        <v>165</v>
      </c>
      <c r="G199" s="121" t="s">
        <v>300</v>
      </c>
      <c r="H199" s="125">
        <v>45481</v>
      </c>
      <c r="I199" s="123"/>
      <c r="J199" s="169">
        <v>10000</v>
      </c>
      <c r="K199" s="146">
        <f t="shared" si="20"/>
        <v>287</v>
      </c>
      <c r="L199" s="146">
        <f t="shared" si="21"/>
        <v>709.99999999999989</v>
      </c>
      <c r="M199" s="146">
        <f t="shared" si="22"/>
        <v>260</v>
      </c>
      <c r="N199" s="146">
        <f t="shared" si="23"/>
        <v>304</v>
      </c>
      <c r="O199" s="146">
        <v>709</v>
      </c>
      <c r="P199" s="146">
        <v>0</v>
      </c>
      <c r="Q199" s="146">
        <f t="shared" si="25"/>
        <v>2270</v>
      </c>
      <c r="R199" s="147">
        <f t="shared" si="26"/>
        <v>591</v>
      </c>
      <c r="S199" s="146">
        <f t="shared" si="27"/>
        <v>1419</v>
      </c>
      <c r="T199" s="146">
        <f t="shared" si="28"/>
        <v>9409</v>
      </c>
    </row>
    <row r="200" spans="1:22" ht="21.75" customHeight="1" x14ac:dyDescent="0.25">
      <c r="A200" s="127"/>
      <c r="B200" s="127"/>
      <c r="C200" s="127"/>
      <c r="D200" s="127"/>
      <c r="E200" s="127"/>
      <c r="F200" s="127"/>
      <c r="G200" s="127"/>
      <c r="H200" s="127"/>
      <c r="I200" s="127" t="s">
        <v>1</v>
      </c>
      <c r="J200" s="171">
        <f t="shared" ref="J200:T200" si="30">SUM(J10:J199)</f>
        <v>2648100</v>
      </c>
      <c r="K200" s="172">
        <f t="shared" si="30"/>
        <v>76000.47000000003</v>
      </c>
      <c r="L200" s="172">
        <f t="shared" si="30"/>
        <v>188015.09999999998</v>
      </c>
      <c r="M200" s="172">
        <f t="shared" si="30"/>
        <v>68850.600000000006</v>
      </c>
      <c r="N200" s="172">
        <f t="shared" si="30"/>
        <v>80502.239999999976</v>
      </c>
      <c r="O200" s="172">
        <f t="shared" si="30"/>
        <v>187750.2900000001</v>
      </c>
      <c r="P200" s="172">
        <f t="shared" si="30"/>
        <v>0</v>
      </c>
      <c r="Q200" s="172">
        <f t="shared" si="30"/>
        <v>601118.69999999995</v>
      </c>
      <c r="R200" s="172">
        <f t="shared" si="30"/>
        <v>156502.7099999999</v>
      </c>
      <c r="S200" s="172">
        <f t="shared" si="30"/>
        <v>375765.39000000013</v>
      </c>
      <c r="T200" s="172">
        <f t="shared" si="30"/>
        <v>2491597.2900000014</v>
      </c>
    </row>
    <row r="201" spans="1:22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128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</row>
    <row r="202" spans="1:22" x14ac:dyDescent="0.25">
      <c r="A202" s="197"/>
      <c r="B202" s="197"/>
      <c r="C202" s="197"/>
      <c r="D202" s="77"/>
      <c r="E202" s="77"/>
      <c r="F202" s="109"/>
      <c r="G202" s="77"/>
      <c r="M202" s="77"/>
      <c r="N202" s="77"/>
      <c r="O202" s="77"/>
      <c r="P202" s="77"/>
      <c r="Q202" s="77"/>
      <c r="R202" s="77"/>
      <c r="S202" s="77"/>
      <c r="T202" s="77"/>
    </row>
    <row r="203" spans="1:22" x14ac:dyDescent="0.25">
      <c r="A203" s="130"/>
      <c r="B203" s="130"/>
      <c r="C203" s="131"/>
      <c r="D203" s="208"/>
      <c r="E203" s="136"/>
      <c r="F203"/>
      <c r="G203"/>
      <c r="H203" s="77"/>
      <c r="I203" s="77"/>
      <c r="J203" s="77"/>
      <c r="M203" s="77"/>
      <c r="N203" s="199"/>
      <c r="O203" s="77"/>
      <c r="P203" s="77"/>
      <c r="Q203" s="77"/>
      <c r="R203" s="77"/>
      <c r="S203" s="77"/>
      <c r="T203" s="77"/>
    </row>
    <row r="204" spans="1:22" x14ac:dyDescent="0.25">
      <c r="A204" s="133"/>
      <c r="B204" s="133"/>
      <c r="C204" s="133"/>
      <c r="D204" s="210"/>
      <c r="F204"/>
      <c r="G204"/>
      <c r="H204" s="77" t="s">
        <v>693</v>
      </c>
      <c r="I204" s="133"/>
      <c r="J204" s="77"/>
      <c r="M204" s="77"/>
      <c r="N204" s="198"/>
      <c r="O204" s="77"/>
      <c r="P204" s="77"/>
      <c r="Q204" s="77"/>
      <c r="R204" s="77"/>
      <c r="S204" s="77"/>
      <c r="T204" s="77"/>
    </row>
    <row r="205" spans="1:22" x14ac:dyDescent="0.25">
      <c r="A205" s="77"/>
      <c r="B205" s="134"/>
      <c r="C205" s="133"/>
      <c r="D205" s="210"/>
      <c r="F205"/>
      <c r="G205"/>
      <c r="H205" s="77" t="s">
        <v>647</v>
      </c>
      <c r="I205" s="136"/>
      <c r="J205" s="77"/>
      <c r="M205" s="77"/>
      <c r="N205" s="77"/>
      <c r="O205" s="77"/>
      <c r="P205" s="77"/>
      <c r="Q205" s="77"/>
      <c r="R205" s="132"/>
      <c r="S205" s="77"/>
      <c r="T205" s="77"/>
      <c r="U205" s="77"/>
      <c r="V205" s="77"/>
    </row>
    <row r="206" spans="1:22" x14ac:dyDescent="0.25">
      <c r="A206" s="129"/>
      <c r="B206" s="133"/>
      <c r="C206" s="133"/>
      <c r="D206" s="210"/>
      <c r="F206"/>
      <c r="G206"/>
      <c r="H206" s="76" t="s">
        <v>646</v>
      </c>
      <c r="J206" s="77"/>
      <c r="K206" s="77"/>
      <c r="L206" s="77"/>
      <c r="M206" s="77"/>
      <c r="N206" s="77"/>
      <c r="O206" s="77"/>
      <c r="P206" s="77"/>
      <c r="Q206" s="77"/>
      <c r="R206" s="132"/>
      <c r="S206" s="77"/>
      <c r="T206" s="77"/>
      <c r="U206" s="77"/>
      <c r="V206" s="77"/>
    </row>
    <row r="207" spans="1:22" x14ac:dyDescent="0.25">
      <c r="A207" s="133"/>
      <c r="B207" s="133"/>
      <c r="C207" s="133"/>
      <c r="D207" s="210"/>
      <c r="F207"/>
      <c r="G20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</row>
    <row r="208" spans="1:22" x14ac:dyDescent="0.25">
      <c r="A208" s="133"/>
      <c r="B208" s="133"/>
      <c r="C208" s="133"/>
      <c r="D208" s="210"/>
      <c r="F208"/>
      <c r="G208"/>
      <c r="J208" s="138"/>
      <c r="K208" s="139"/>
      <c r="L208" s="206"/>
      <c r="M208" s="206"/>
      <c r="N208" s="207"/>
      <c r="O208" s="206"/>
      <c r="P208" s="206"/>
      <c r="Q208" s="206"/>
      <c r="R208" s="206"/>
      <c r="S208" s="206"/>
      <c r="T208" s="206"/>
      <c r="U208" s="206"/>
      <c r="V208" s="140"/>
    </row>
    <row r="209" spans="1:7" x14ac:dyDescent="0.25">
      <c r="A209" s="133"/>
      <c r="B209" s="133"/>
      <c r="C209" s="133"/>
      <c r="D209" s="210"/>
      <c r="F209"/>
      <c r="G209"/>
    </row>
    <row r="210" spans="1:7" x14ac:dyDescent="0.25">
      <c r="A210" s="133"/>
      <c r="B210" s="133"/>
      <c r="C210" s="133"/>
      <c r="D210" s="210"/>
      <c r="F210"/>
      <c r="G210"/>
    </row>
    <row r="211" spans="1:7" ht="14.25" customHeight="1" x14ac:dyDescent="0.25">
      <c r="A211" s="133"/>
      <c r="B211" s="133"/>
      <c r="C211" s="133"/>
      <c r="D211" s="210"/>
      <c r="F211"/>
      <c r="G211"/>
    </row>
    <row r="212" spans="1:7" hidden="1" x14ac:dyDescent="0.25">
      <c r="A212" s="133"/>
      <c r="B212" s="133"/>
      <c r="C212" s="133"/>
      <c r="D212" s="210"/>
      <c r="F212"/>
      <c r="G212"/>
    </row>
    <row r="213" spans="1:7" hidden="1" x14ac:dyDescent="0.25">
      <c r="A213" s="133"/>
      <c r="B213" s="133"/>
      <c r="C213" s="133"/>
      <c r="D213" s="210"/>
      <c r="F213"/>
      <c r="G213"/>
    </row>
    <row r="214" spans="1:7" hidden="1" x14ac:dyDescent="0.25">
      <c r="A214" s="133"/>
      <c r="B214" s="133"/>
      <c r="C214" s="133"/>
      <c r="D214" s="210"/>
      <c r="F214"/>
      <c r="G214"/>
    </row>
    <row r="215" spans="1:7" hidden="1" x14ac:dyDescent="0.25">
      <c r="A215" s="133"/>
      <c r="B215" s="133"/>
      <c r="C215" s="133"/>
      <c r="D215" s="210"/>
      <c r="F215"/>
      <c r="G215"/>
    </row>
    <row r="216" spans="1:7" hidden="1" x14ac:dyDescent="0.25">
      <c r="A216" s="133"/>
      <c r="B216" s="133"/>
      <c r="C216" s="133"/>
      <c r="D216" s="210"/>
      <c r="F216"/>
      <c r="G216"/>
    </row>
    <row r="217" spans="1:7" hidden="1" x14ac:dyDescent="0.25">
      <c r="A217" s="133"/>
      <c r="B217" s="133"/>
      <c r="C217" s="133"/>
      <c r="D217" s="210"/>
      <c r="F217"/>
      <c r="G217"/>
    </row>
    <row r="218" spans="1:7" hidden="1" x14ac:dyDescent="0.25">
      <c r="A218" s="133"/>
      <c r="B218" s="133"/>
      <c r="C218" s="133"/>
      <c r="D218" s="210"/>
      <c r="F218"/>
      <c r="G218"/>
    </row>
    <row r="219" spans="1:7" hidden="1" x14ac:dyDescent="0.25">
      <c r="A219" s="133"/>
      <c r="B219" s="133"/>
      <c r="C219" s="133"/>
      <c r="D219" s="210"/>
      <c r="F219"/>
      <c r="G219"/>
    </row>
    <row r="220" spans="1:7" hidden="1" x14ac:dyDescent="0.25">
      <c r="A220" s="133"/>
      <c r="B220" s="133"/>
      <c r="C220" s="133"/>
      <c r="D220" s="210"/>
      <c r="F220"/>
      <c r="G220"/>
    </row>
    <row r="221" spans="1:7" x14ac:dyDescent="0.25">
      <c r="A221" s="133"/>
      <c r="B221" s="133"/>
      <c r="C221" s="133"/>
      <c r="D221" s="210"/>
      <c r="F221"/>
      <c r="G221"/>
    </row>
    <row r="222" spans="1:7" x14ac:dyDescent="0.25">
      <c r="A222" s="133"/>
      <c r="B222" s="133"/>
      <c r="C222" s="133"/>
      <c r="D222" s="210"/>
      <c r="F222"/>
      <c r="G222"/>
    </row>
    <row r="223" spans="1:7" x14ac:dyDescent="0.25">
      <c r="A223" s="133"/>
      <c r="B223" s="133"/>
      <c r="C223" s="133"/>
      <c r="D223" s="210"/>
      <c r="F223"/>
      <c r="G223"/>
    </row>
    <row r="224" spans="1:7" x14ac:dyDescent="0.25">
      <c r="A224" s="133"/>
      <c r="B224" s="133"/>
      <c r="C224" s="133"/>
      <c r="D224" s="210"/>
      <c r="F224"/>
      <c r="G224"/>
    </row>
    <row r="225" spans="1:7" x14ac:dyDescent="0.25">
      <c r="A225" s="133"/>
      <c r="B225" s="133"/>
      <c r="C225" s="133"/>
      <c r="D225" s="210"/>
      <c r="F225"/>
      <c r="G225"/>
    </row>
    <row r="226" spans="1:7" x14ac:dyDescent="0.25">
      <c r="A226" s="133"/>
      <c r="B226" s="133"/>
      <c r="C226" s="133"/>
      <c r="D226" s="210"/>
      <c r="F226"/>
      <c r="G226"/>
    </row>
    <row r="227" spans="1:7" x14ac:dyDescent="0.25">
      <c r="A227" s="133"/>
      <c r="B227" s="133"/>
      <c r="C227" s="135"/>
      <c r="F227"/>
      <c r="G227"/>
    </row>
    <row r="228" spans="1:7" x14ac:dyDescent="0.25">
      <c r="A228" s="133"/>
      <c r="B228" s="133"/>
      <c r="C228" s="133"/>
      <c r="F228"/>
      <c r="G228"/>
    </row>
    <row r="229" spans="1:7" x14ac:dyDescent="0.25">
      <c r="A229" s="133"/>
      <c r="B229" s="133"/>
      <c r="C229" s="133"/>
      <c r="F229"/>
      <c r="G229"/>
    </row>
    <row r="230" spans="1:7" x14ac:dyDescent="0.25">
      <c r="A230" s="133"/>
      <c r="B230" s="133"/>
      <c r="C230" s="133"/>
      <c r="F230"/>
      <c r="G230"/>
    </row>
    <row r="231" spans="1:7" x14ac:dyDescent="0.25">
      <c r="A231" s="133"/>
      <c r="B231" s="133"/>
      <c r="C231" s="200"/>
      <c r="F231"/>
      <c r="G231"/>
    </row>
    <row r="232" spans="1:7" x14ac:dyDescent="0.25">
      <c r="A232" s="133"/>
      <c r="B232" s="133"/>
      <c r="C232" s="133"/>
      <c r="F232"/>
      <c r="G232"/>
    </row>
    <row r="233" spans="1:7" x14ac:dyDescent="0.25">
      <c r="A233" s="133"/>
      <c r="B233" s="133"/>
      <c r="C233" s="133"/>
      <c r="F233"/>
      <c r="G233"/>
    </row>
    <row r="234" spans="1:7" x14ac:dyDescent="0.25">
      <c r="A234" s="133"/>
      <c r="B234" s="133"/>
      <c r="C234" s="133"/>
      <c r="F234"/>
      <c r="G234"/>
    </row>
    <row r="235" spans="1:7" x14ac:dyDescent="0.25">
      <c r="A235" s="133"/>
      <c r="B235" s="133"/>
      <c r="C235" s="133"/>
      <c r="F235"/>
      <c r="G235"/>
    </row>
    <row r="236" spans="1:7" x14ac:dyDescent="0.25">
      <c r="F236" s="110"/>
    </row>
    <row r="237" spans="1:7" x14ac:dyDescent="0.25">
      <c r="F237" s="110"/>
    </row>
    <row r="238" spans="1:7" x14ac:dyDescent="0.25">
      <c r="F238" s="110"/>
    </row>
    <row r="239" spans="1:7" x14ac:dyDescent="0.25">
      <c r="F239" s="110"/>
    </row>
    <row r="240" spans="1:7" x14ac:dyDescent="0.25">
      <c r="F240" s="110"/>
    </row>
  </sheetData>
  <autoFilter ref="A7:W200">
    <filterColumn colId="8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  <sortState ref="A12:X196">
      <sortCondition ref="C7:C196"/>
    </sortState>
  </autoFilter>
  <mergeCells count="22">
    <mergeCell ref="R8:R9"/>
    <mergeCell ref="S8:S9"/>
    <mergeCell ref="T7:T9"/>
    <mergeCell ref="K8:L8"/>
    <mergeCell ref="M8:M9"/>
    <mergeCell ref="N8:O8"/>
    <mergeCell ref="P8:P9"/>
    <mergeCell ref="Q8:Q9"/>
    <mergeCell ref="A2:V2"/>
    <mergeCell ref="A3:V3"/>
    <mergeCell ref="A4:V4"/>
    <mergeCell ref="A5:V5"/>
    <mergeCell ref="A7:A9"/>
    <mergeCell ref="B7:B9"/>
    <mergeCell ref="C7:C9"/>
    <mergeCell ref="D7:D9"/>
    <mergeCell ref="E7:E9"/>
    <mergeCell ref="F7:F9"/>
    <mergeCell ref="H7:I8"/>
    <mergeCell ref="J7:J9"/>
    <mergeCell ref="K7:Q7"/>
    <mergeCell ref="R7:S7"/>
  </mergeCells>
  <conditionalFormatting sqref="B35">
    <cfRule type="duplicateValues" dxfId="13" priority="47"/>
  </conditionalFormatting>
  <conditionalFormatting sqref="B34">
    <cfRule type="duplicateValues" dxfId="12" priority="46"/>
  </conditionalFormatting>
  <conditionalFormatting sqref="B37">
    <cfRule type="duplicateValues" dxfId="11" priority="45"/>
  </conditionalFormatting>
  <conditionalFormatting sqref="B205">
    <cfRule type="duplicateValues" dxfId="10" priority="43"/>
  </conditionalFormatting>
  <conditionalFormatting sqref="B65:C65">
    <cfRule type="duplicateValues" dxfId="9" priority="41"/>
  </conditionalFormatting>
  <conditionalFormatting sqref="B165">
    <cfRule type="duplicateValues" dxfId="8" priority="19"/>
  </conditionalFormatting>
  <conditionalFormatting sqref="B173">
    <cfRule type="duplicateValues" dxfId="7" priority="7"/>
  </conditionalFormatting>
  <conditionalFormatting sqref="B173">
    <cfRule type="duplicateValues" dxfId="6" priority="8"/>
    <cfRule type="duplicateValues" dxfId="5" priority="9"/>
    <cfRule type="duplicateValues" dxfId="4" priority="10"/>
  </conditionalFormatting>
  <conditionalFormatting sqref="B157">
    <cfRule type="duplicateValues" dxfId="3" priority="1"/>
  </conditionalFormatting>
  <conditionalFormatting sqref="B38:B43">
    <cfRule type="duplicateValues" dxfId="2" priority="81"/>
  </conditionalFormatting>
  <conditionalFormatting sqref="B148:B156 B85:B88 B10:B26 B28:B83 B90:B143 B158:B199">
    <cfRule type="duplicateValues" dxfId="1" priority="3853"/>
  </conditionalFormatting>
  <pageMargins left="0.23622047244094491" right="0.23622047244094491" top="0.74803149606299213" bottom="0.74803149606299213" header="0.31496062992125984" footer="0.31496062992125984"/>
  <pageSetup paperSize="5" scale="60" fitToHeight="0" orientation="landscape" vertic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3:V50"/>
  <sheetViews>
    <sheetView showGridLines="0" topLeftCell="D34" zoomScale="70" zoomScaleNormal="70" workbookViewId="0">
      <selection activeCell="M42" sqref="M42"/>
    </sheetView>
  </sheetViews>
  <sheetFormatPr baseColWidth="10" defaultRowHeight="15" x14ac:dyDescent="0.25"/>
  <cols>
    <col min="1" max="1" width="5.7109375" customWidth="1"/>
    <col min="2" max="2" width="20.5703125" customWidth="1"/>
    <col min="3" max="3" width="24.140625" customWidth="1"/>
    <col min="4" max="4" width="20.85546875" customWidth="1"/>
    <col min="5" max="5" width="0.7109375" hidden="1" customWidth="1"/>
    <col min="6" max="6" width="19.140625" customWidth="1"/>
    <col min="7" max="7" width="19.7109375" customWidth="1"/>
    <col min="8" max="8" width="13" customWidth="1"/>
    <col min="9" max="9" width="13.28515625" customWidth="1"/>
    <col min="10" max="10" width="0.140625" customWidth="1"/>
    <col min="11" max="11" width="15.85546875" customWidth="1"/>
    <col min="12" max="12" width="17.5703125" customWidth="1"/>
    <col min="13" max="13" width="15.140625" customWidth="1"/>
    <col min="14" max="14" width="17.5703125" customWidth="1"/>
    <col min="15" max="15" width="14.140625" customWidth="1"/>
    <col min="17" max="17" width="15" customWidth="1"/>
    <col min="18" max="18" width="13" customWidth="1"/>
    <col min="19" max="19" width="15.28515625" customWidth="1"/>
    <col min="20" max="20" width="15.7109375" customWidth="1"/>
  </cols>
  <sheetData>
    <row r="3" spans="1:21" ht="23.25" x14ac:dyDescent="0.25">
      <c r="A3" s="211" t="s">
        <v>0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</row>
    <row r="4" spans="1:21" ht="23.25" x14ac:dyDescent="0.25">
      <c r="A4" s="212" t="s">
        <v>29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</row>
    <row r="5" spans="1:21" x14ac:dyDescent="0.25">
      <c r="A5" s="213" t="s">
        <v>599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</row>
    <row r="6" spans="1:21" x14ac:dyDescent="0.25">
      <c r="A6" s="214" t="s">
        <v>683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2"/>
      <c r="K7" s="2"/>
      <c r="L7" s="2"/>
      <c r="M7" s="2"/>
    </row>
    <row r="8" spans="1:21" ht="32.25" customHeight="1" x14ac:dyDescent="0.25">
      <c r="A8" s="215" t="s">
        <v>3</v>
      </c>
      <c r="B8" s="215" t="s">
        <v>4</v>
      </c>
      <c r="C8" s="215" t="s">
        <v>5</v>
      </c>
      <c r="D8" s="216" t="s">
        <v>6</v>
      </c>
      <c r="E8" s="216" t="s">
        <v>7</v>
      </c>
      <c r="F8" s="216" t="s">
        <v>8</v>
      </c>
      <c r="G8" s="58" t="s">
        <v>27</v>
      </c>
      <c r="H8" s="215" t="s">
        <v>9</v>
      </c>
      <c r="I8" s="215"/>
      <c r="J8" s="219" t="s">
        <v>10</v>
      </c>
      <c r="K8" s="231" t="s">
        <v>11</v>
      </c>
      <c r="L8" s="231"/>
      <c r="M8" s="231"/>
      <c r="N8" s="231"/>
      <c r="O8" s="231"/>
      <c r="P8" s="231"/>
      <c r="Q8" s="231"/>
      <c r="R8" s="232" t="s">
        <v>12</v>
      </c>
      <c r="S8" s="232"/>
      <c r="T8" s="232" t="s">
        <v>13</v>
      </c>
    </row>
    <row r="9" spans="1:21" ht="33.75" customHeight="1" x14ac:dyDescent="0.25">
      <c r="A9" s="215"/>
      <c r="B9" s="215"/>
      <c r="C9" s="215"/>
      <c r="D9" s="217"/>
      <c r="E9" s="217"/>
      <c r="F9" s="217"/>
      <c r="G9" s="59" t="s">
        <v>28</v>
      </c>
      <c r="H9" s="215"/>
      <c r="I9" s="215"/>
      <c r="J9" s="219"/>
      <c r="K9" s="232" t="s">
        <v>14</v>
      </c>
      <c r="L9" s="232"/>
      <c r="M9" s="232" t="s">
        <v>15</v>
      </c>
      <c r="N9" s="232" t="s">
        <v>16</v>
      </c>
      <c r="O9" s="232"/>
      <c r="P9" s="232" t="s">
        <v>17</v>
      </c>
      <c r="Q9" s="232" t="s">
        <v>18</v>
      </c>
      <c r="R9" s="232" t="s">
        <v>19</v>
      </c>
      <c r="S9" s="232" t="s">
        <v>20</v>
      </c>
      <c r="T9" s="232"/>
    </row>
    <row r="10" spans="1:21" ht="30.75" customHeight="1" x14ac:dyDescent="0.25">
      <c r="A10" s="215"/>
      <c r="B10" s="215"/>
      <c r="C10" s="215"/>
      <c r="D10" s="218"/>
      <c r="E10" s="218"/>
      <c r="F10" s="218"/>
      <c r="G10" s="60"/>
      <c r="H10" s="57" t="s">
        <v>21</v>
      </c>
      <c r="I10" s="57" t="s">
        <v>22</v>
      </c>
      <c r="J10" s="219"/>
      <c r="K10" s="84" t="s">
        <v>23</v>
      </c>
      <c r="L10" s="84" t="s">
        <v>24</v>
      </c>
      <c r="M10" s="232"/>
      <c r="N10" s="84" t="s">
        <v>25</v>
      </c>
      <c r="O10" s="84" t="s">
        <v>26</v>
      </c>
      <c r="P10" s="232"/>
      <c r="Q10" s="232"/>
      <c r="R10" s="232"/>
      <c r="S10" s="232"/>
      <c r="T10" s="232"/>
    </row>
    <row r="11" spans="1:21" ht="36.75" customHeight="1" x14ac:dyDescent="0.25">
      <c r="A11" s="8">
        <v>1</v>
      </c>
      <c r="B11" s="16" t="s">
        <v>589</v>
      </c>
      <c r="C11" s="15" t="s">
        <v>549</v>
      </c>
      <c r="D11" s="32" t="s">
        <v>148</v>
      </c>
      <c r="E11" s="35" t="s">
        <v>123</v>
      </c>
      <c r="F11" s="56" t="s">
        <v>588</v>
      </c>
      <c r="G11" s="4" t="s">
        <v>298</v>
      </c>
      <c r="H11" s="39">
        <v>44537</v>
      </c>
      <c r="I11" s="54"/>
      <c r="J11" s="141">
        <v>10000</v>
      </c>
      <c r="K11" s="143">
        <f>J11*2.87%</f>
        <v>287</v>
      </c>
      <c r="L11" s="143">
        <f>J11*7.1%</f>
        <v>709.99999999999989</v>
      </c>
      <c r="M11" s="143">
        <f>(J11*1.3%)*2</f>
        <v>260</v>
      </c>
      <c r="N11" s="143">
        <f>J11*3.04%</f>
        <v>304</v>
      </c>
      <c r="O11" s="143">
        <f>J11*7.09%</f>
        <v>709</v>
      </c>
      <c r="P11" s="144">
        <v>0</v>
      </c>
      <c r="Q11" s="143">
        <f>+K11+L11+M11+N11+O11</f>
        <v>2270</v>
      </c>
      <c r="R11" s="143">
        <f>+K11+N11</f>
        <v>591</v>
      </c>
      <c r="S11" s="143">
        <f>+L11+O11</f>
        <v>1419</v>
      </c>
      <c r="T11" s="143">
        <f>+J11-R11</f>
        <v>9409</v>
      </c>
      <c r="U11" s="202"/>
    </row>
    <row r="12" spans="1:21" ht="45" customHeight="1" x14ac:dyDescent="0.25">
      <c r="A12" s="8">
        <v>2</v>
      </c>
      <c r="B12" s="13" t="s">
        <v>594</v>
      </c>
      <c r="C12" s="28" t="s">
        <v>595</v>
      </c>
      <c r="D12" s="32" t="s">
        <v>148</v>
      </c>
      <c r="E12" s="35" t="s">
        <v>123</v>
      </c>
      <c r="F12" s="56" t="s">
        <v>588</v>
      </c>
      <c r="G12" s="4" t="s">
        <v>298</v>
      </c>
      <c r="H12" s="39">
        <v>44546</v>
      </c>
      <c r="I12" s="54"/>
      <c r="J12" s="141">
        <v>10000</v>
      </c>
      <c r="K12" s="143">
        <f t="shared" ref="K12:K18" si="0">J12*2.87%</f>
        <v>287</v>
      </c>
      <c r="L12" s="143">
        <f t="shared" ref="L12:L18" si="1">J12*7.1%</f>
        <v>709.99999999999989</v>
      </c>
      <c r="M12" s="143">
        <f t="shared" ref="M12:M18" si="2">(J12*1.3%)*2</f>
        <v>260</v>
      </c>
      <c r="N12" s="143">
        <f>J12*3.04%</f>
        <v>304</v>
      </c>
      <c r="O12" s="143">
        <f t="shared" ref="O12:O18" si="3">J12*7.09%</f>
        <v>709</v>
      </c>
      <c r="P12" s="144">
        <v>0</v>
      </c>
      <c r="Q12" s="143">
        <f t="shared" ref="Q12:Q18" si="4">+K12+L12+M12+N12+O12</f>
        <v>2270</v>
      </c>
      <c r="R12" s="143">
        <f t="shared" ref="R12:R18" si="5">+K12+N12</f>
        <v>591</v>
      </c>
      <c r="S12" s="143">
        <f t="shared" ref="S12:S18" si="6">+L12+O12</f>
        <v>1419</v>
      </c>
      <c r="T12" s="143">
        <f t="shared" ref="T12:T18" si="7">+J12-R12</f>
        <v>9409</v>
      </c>
      <c r="U12" s="202"/>
    </row>
    <row r="13" spans="1:21" ht="32.25" customHeight="1" x14ac:dyDescent="0.25">
      <c r="A13" s="8">
        <v>3</v>
      </c>
      <c r="B13" s="12" t="s">
        <v>586</v>
      </c>
      <c r="C13" s="29" t="s">
        <v>587</v>
      </c>
      <c r="D13" s="32" t="s">
        <v>136</v>
      </c>
      <c r="E13" s="32" t="s">
        <v>209</v>
      </c>
      <c r="F13" s="56" t="s">
        <v>588</v>
      </c>
      <c r="G13" s="4" t="s">
        <v>298</v>
      </c>
      <c r="H13" s="39">
        <v>44537</v>
      </c>
      <c r="I13" s="54"/>
      <c r="J13" s="141">
        <v>10000</v>
      </c>
      <c r="K13" s="143">
        <f t="shared" si="0"/>
        <v>287</v>
      </c>
      <c r="L13" s="143">
        <f t="shared" si="1"/>
        <v>709.99999999999989</v>
      </c>
      <c r="M13" s="143">
        <f t="shared" si="2"/>
        <v>260</v>
      </c>
      <c r="N13" s="143">
        <f t="shared" ref="N13:N18" si="8">J13*3.04%</f>
        <v>304</v>
      </c>
      <c r="O13" s="143">
        <f t="shared" si="3"/>
        <v>709</v>
      </c>
      <c r="P13" s="144">
        <v>0</v>
      </c>
      <c r="Q13" s="143">
        <f t="shared" si="4"/>
        <v>2270</v>
      </c>
      <c r="R13" s="143">
        <f t="shared" si="5"/>
        <v>591</v>
      </c>
      <c r="S13" s="143">
        <f t="shared" si="6"/>
        <v>1419</v>
      </c>
      <c r="T13" s="143">
        <f t="shared" si="7"/>
        <v>9409</v>
      </c>
      <c r="U13" s="204"/>
    </row>
    <row r="14" spans="1:21" ht="33" customHeight="1" x14ac:dyDescent="0.25">
      <c r="A14" s="69">
        <v>4</v>
      </c>
      <c r="B14" s="12" t="s">
        <v>43</v>
      </c>
      <c r="C14" s="10" t="s">
        <v>260</v>
      </c>
      <c r="D14" s="70" t="s">
        <v>148</v>
      </c>
      <c r="E14" s="29" t="s">
        <v>123</v>
      </c>
      <c r="F14" s="71" t="s">
        <v>588</v>
      </c>
      <c r="G14" s="67" t="s">
        <v>298</v>
      </c>
      <c r="H14" s="72">
        <v>44537</v>
      </c>
      <c r="I14" s="68"/>
      <c r="J14" s="75">
        <v>10000</v>
      </c>
      <c r="K14" s="143">
        <f t="shared" si="0"/>
        <v>287</v>
      </c>
      <c r="L14" s="143">
        <f t="shared" si="1"/>
        <v>709.99999999999989</v>
      </c>
      <c r="M14" s="143">
        <f t="shared" si="2"/>
        <v>260</v>
      </c>
      <c r="N14" s="143">
        <f t="shared" si="8"/>
        <v>304</v>
      </c>
      <c r="O14" s="143">
        <f t="shared" si="3"/>
        <v>709</v>
      </c>
      <c r="P14" s="144">
        <v>0</v>
      </c>
      <c r="Q14" s="143">
        <f t="shared" si="4"/>
        <v>2270</v>
      </c>
      <c r="R14" s="143">
        <f t="shared" si="5"/>
        <v>591</v>
      </c>
      <c r="S14" s="143">
        <f t="shared" si="6"/>
        <v>1419</v>
      </c>
      <c r="T14" s="143">
        <f t="shared" si="7"/>
        <v>9409</v>
      </c>
    </row>
    <row r="15" spans="1:21" ht="30.75" customHeight="1" x14ac:dyDescent="0.25">
      <c r="A15" s="69">
        <v>5</v>
      </c>
      <c r="B15" s="12" t="s">
        <v>596</v>
      </c>
      <c r="C15" s="10" t="s">
        <v>597</v>
      </c>
      <c r="D15" s="70" t="s">
        <v>148</v>
      </c>
      <c r="E15" s="29" t="s">
        <v>142</v>
      </c>
      <c r="F15" s="71" t="s">
        <v>588</v>
      </c>
      <c r="G15" s="67" t="s">
        <v>298</v>
      </c>
      <c r="H15" s="72">
        <v>44546</v>
      </c>
      <c r="I15" s="68"/>
      <c r="J15" s="75">
        <v>10000</v>
      </c>
      <c r="K15" s="143">
        <f t="shared" si="0"/>
        <v>287</v>
      </c>
      <c r="L15" s="143">
        <f t="shared" si="1"/>
        <v>709.99999999999989</v>
      </c>
      <c r="M15" s="143">
        <f t="shared" si="2"/>
        <v>260</v>
      </c>
      <c r="N15" s="143">
        <f t="shared" si="8"/>
        <v>304</v>
      </c>
      <c r="O15" s="143">
        <f t="shared" si="3"/>
        <v>709</v>
      </c>
      <c r="P15" s="144">
        <v>0</v>
      </c>
      <c r="Q15" s="143">
        <f t="shared" si="4"/>
        <v>2270</v>
      </c>
      <c r="R15" s="143">
        <f t="shared" si="5"/>
        <v>591</v>
      </c>
      <c r="S15" s="143">
        <f t="shared" si="6"/>
        <v>1419</v>
      </c>
      <c r="T15" s="143">
        <f t="shared" si="7"/>
        <v>9409</v>
      </c>
    </row>
    <row r="16" spans="1:21" ht="38.25" customHeight="1" x14ac:dyDescent="0.25">
      <c r="A16" s="8">
        <v>6</v>
      </c>
      <c r="B16" s="13" t="s">
        <v>598</v>
      </c>
      <c r="C16" s="28" t="s">
        <v>260</v>
      </c>
      <c r="D16" s="32" t="s">
        <v>136</v>
      </c>
      <c r="E16" s="35" t="s">
        <v>209</v>
      </c>
      <c r="F16" s="56" t="s">
        <v>588</v>
      </c>
      <c r="G16" s="4" t="s">
        <v>298</v>
      </c>
      <c r="H16" s="39">
        <v>44546</v>
      </c>
      <c r="I16" s="54"/>
      <c r="J16" s="141">
        <v>10000</v>
      </c>
      <c r="K16" s="143">
        <f t="shared" si="0"/>
        <v>287</v>
      </c>
      <c r="L16" s="143">
        <f t="shared" si="1"/>
        <v>709.99999999999989</v>
      </c>
      <c r="M16" s="143">
        <f t="shared" si="2"/>
        <v>260</v>
      </c>
      <c r="N16" s="143">
        <f t="shared" si="8"/>
        <v>304</v>
      </c>
      <c r="O16" s="143">
        <f t="shared" si="3"/>
        <v>709</v>
      </c>
      <c r="P16" s="144">
        <v>0</v>
      </c>
      <c r="Q16" s="143">
        <f t="shared" si="4"/>
        <v>2270</v>
      </c>
      <c r="R16" s="143">
        <f t="shared" si="5"/>
        <v>591</v>
      </c>
      <c r="S16" s="143">
        <f t="shared" si="6"/>
        <v>1419</v>
      </c>
      <c r="T16" s="143">
        <f t="shared" si="7"/>
        <v>9409</v>
      </c>
    </row>
    <row r="17" spans="1:22" ht="30.75" customHeight="1" x14ac:dyDescent="0.25">
      <c r="A17" s="8">
        <v>7</v>
      </c>
      <c r="B17" s="13" t="s">
        <v>590</v>
      </c>
      <c r="C17" s="28" t="s">
        <v>591</v>
      </c>
      <c r="D17" s="32" t="s">
        <v>148</v>
      </c>
      <c r="E17" s="35" t="s">
        <v>123</v>
      </c>
      <c r="F17" s="56" t="s">
        <v>588</v>
      </c>
      <c r="G17" s="4" t="s">
        <v>298</v>
      </c>
      <c r="H17" s="39">
        <v>44538</v>
      </c>
      <c r="I17" s="54"/>
      <c r="J17" s="141">
        <v>10000</v>
      </c>
      <c r="K17" s="143">
        <f t="shared" si="0"/>
        <v>287</v>
      </c>
      <c r="L17" s="143">
        <f t="shared" si="1"/>
        <v>709.99999999999989</v>
      </c>
      <c r="M17" s="143">
        <f t="shared" si="2"/>
        <v>260</v>
      </c>
      <c r="N17" s="143">
        <f t="shared" si="8"/>
        <v>304</v>
      </c>
      <c r="O17" s="143">
        <f t="shared" si="3"/>
        <v>709</v>
      </c>
      <c r="P17" s="144">
        <v>0</v>
      </c>
      <c r="Q17" s="143">
        <f t="shared" si="4"/>
        <v>2270</v>
      </c>
      <c r="R17" s="143">
        <f t="shared" si="5"/>
        <v>591</v>
      </c>
      <c r="S17" s="143">
        <f t="shared" si="6"/>
        <v>1419</v>
      </c>
      <c r="T17" s="143">
        <f t="shared" si="7"/>
        <v>9409</v>
      </c>
    </row>
    <row r="18" spans="1:22" ht="30.75" customHeight="1" x14ac:dyDescent="0.25">
      <c r="A18" s="8">
        <v>8</v>
      </c>
      <c r="B18" s="13" t="s">
        <v>592</v>
      </c>
      <c r="C18" s="28" t="s">
        <v>593</v>
      </c>
      <c r="D18" s="32" t="s">
        <v>158</v>
      </c>
      <c r="E18" s="35" t="s">
        <v>135</v>
      </c>
      <c r="F18" s="56" t="s">
        <v>588</v>
      </c>
      <c r="G18" s="4" t="s">
        <v>298</v>
      </c>
      <c r="H18" s="39">
        <v>44540</v>
      </c>
      <c r="I18" s="54"/>
      <c r="J18" s="141">
        <v>10000</v>
      </c>
      <c r="K18" s="143">
        <f t="shared" si="0"/>
        <v>287</v>
      </c>
      <c r="L18" s="143">
        <f t="shared" si="1"/>
        <v>709.99999999999989</v>
      </c>
      <c r="M18" s="143">
        <f t="shared" si="2"/>
        <v>260</v>
      </c>
      <c r="N18" s="143">
        <f t="shared" si="8"/>
        <v>304</v>
      </c>
      <c r="O18" s="143">
        <f t="shared" si="3"/>
        <v>709</v>
      </c>
      <c r="P18" s="144">
        <v>0</v>
      </c>
      <c r="Q18" s="143">
        <f t="shared" si="4"/>
        <v>2270</v>
      </c>
      <c r="R18" s="143">
        <f t="shared" si="5"/>
        <v>591</v>
      </c>
      <c r="S18" s="143">
        <f t="shared" si="6"/>
        <v>1419</v>
      </c>
      <c r="T18" s="143">
        <f t="shared" si="7"/>
        <v>9409</v>
      </c>
    </row>
    <row r="19" spans="1:22" ht="62.25" customHeight="1" x14ac:dyDescent="0.25">
      <c r="A19" s="8"/>
      <c r="B19" s="6"/>
      <c r="C19" s="6"/>
      <c r="D19" s="6"/>
      <c r="E19" s="6"/>
      <c r="F19" s="6"/>
      <c r="G19" s="6"/>
      <c r="H19" s="6"/>
      <c r="I19" s="6" t="s">
        <v>1</v>
      </c>
      <c r="J19" s="173">
        <f t="shared" ref="J19:T19" si="9">SUM(J11:J18)</f>
        <v>80000</v>
      </c>
      <c r="K19" s="173">
        <f t="shared" si="9"/>
        <v>2296</v>
      </c>
      <c r="L19" s="173">
        <f t="shared" si="9"/>
        <v>5679.9999999999991</v>
      </c>
      <c r="M19" s="173">
        <f t="shared" si="9"/>
        <v>2080</v>
      </c>
      <c r="N19" s="173">
        <f t="shared" si="9"/>
        <v>2432</v>
      </c>
      <c r="O19" s="173">
        <f t="shared" si="9"/>
        <v>5672</v>
      </c>
      <c r="P19" s="6">
        <f t="shared" si="9"/>
        <v>0</v>
      </c>
      <c r="Q19" s="173">
        <f t="shared" si="9"/>
        <v>18160</v>
      </c>
      <c r="R19" s="173">
        <f t="shared" si="9"/>
        <v>4728</v>
      </c>
      <c r="S19" s="173">
        <f t="shared" si="9"/>
        <v>11352</v>
      </c>
      <c r="T19" s="173">
        <f t="shared" si="9"/>
        <v>75272</v>
      </c>
    </row>
    <row r="20" spans="1:2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2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22" x14ac:dyDescent="0.25">
      <c r="A22" s="192"/>
      <c r="B22" s="133"/>
      <c r="C22" s="133"/>
      <c r="D22" s="133"/>
      <c r="E22" s="133"/>
      <c r="F22" s="133"/>
      <c r="G22" s="133"/>
      <c r="H22" s="77"/>
      <c r="I22" s="77"/>
      <c r="J22" s="77"/>
      <c r="K22" s="77"/>
      <c r="L22" s="205"/>
      <c r="M22" s="193"/>
    </row>
    <row r="23" spans="1:22" s="195" customFormat="1" x14ac:dyDescent="0.25">
      <c r="A23" s="194"/>
      <c r="B23" s="134"/>
      <c r="C23" s="135"/>
      <c r="D23" s="135"/>
      <c r="E23" s="136"/>
      <c r="F23" s="136"/>
      <c r="G23" s="136"/>
      <c r="H23" s="77"/>
      <c r="I23" s="137"/>
      <c r="J23" s="138"/>
      <c r="K23" s="139"/>
      <c r="L23" s="206"/>
      <c r="M23" s="77"/>
      <c r="N23" s="77"/>
      <c r="O23" s="77"/>
      <c r="P23" s="77"/>
      <c r="Q23" s="201"/>
      <c r="R23" s="202"/>
      <c r="S23" s="202"/>
      <c r="T23" s="202"/>
      <c r="U23"/>
      <c r="V23" s="203"/>
    </row>
    <row r="24" spans="1:22" s="195" customFormat="1" x14ac:dyDescent="0.25">
      <c r="A24" s="19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110"/>
      <c r="M24" s="77"/>
      <c r="N24" s="77"/>
      <c r="O24" s="77"/>
      <c r="P24" s="77"/>
      <c r="Q24" s="201"/>
      <c r="R24" s="202"/>
      <c r="S24" s="202"/>
      <c r="T24" s="202"/>
      <c r="U24"/>
      <c r="V24" s="203"/>
    </row>
    <row r="25" spans="1:22" x14ac:dyDescent="0.25">
      <c r="A25" s="19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110"/>
      <c r="M25" s="77"/>
      <c r="N25" s="77"/>
      <c r="O25" s="77"/>
      <c r="P25" s="77"/>
      <c r="Q25" s="204"/>
      <c r="R25" s="204"/>
      <c r="S25" s="204"/>
      <c r="T25" s="204"/>
      <c r="V25" s="204"/>
    </row>
    <row r="26" spans="1:22" x14ac:dyDescent="0.25">
      <c r="A26" s="209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110"/>
      <c r="M26" s="77"/>
      <c r="N26" s="77"/>
      <c r="O26" s="77"/>
      <c r="P26" s="77"/>
    </row>
    <row r="27" spans="1:22" x14ac:dyDescent="0.25">
      <c r="A27" s="193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110"/>
      <c r="M27" s="77"/>
      <c r="N27" s="77"/>
      <c r="O27" s="77"/>
      <c r="P27" s="77"/>
    </row>
    <row r="28" spans="1:22" x14ac:dyDescent="0.25"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205"/>
      <c r="N28" s="205"/>
      <c r="O28" s="205"/>
      <c r="P28" s="205"/>
      <c r="Q28" s="204"/>
      <c r="R28" s="204"/>
      <c r="S28" s="204"/>
    </row>
    <row r="29" spans="1:22" x14ac:dyDescent="0.25"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206"/>
      <c r="N29" s="207"/>
      <c r="O29" s="206"/>
      <c r="P29" s="206"/>
      <c r="Q29" s="204"/>
      <c r="R29" s="204"/>
      <c r="S29" s="204"/>
    </row>
    <row r="30" spans="1:22" x14ac:dyDescent="0.25"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110"/>
      <c r="N30" s="110"/>
      <c r="O30" s="110"/>
      <c r="P30" s="110"/>
      <c r="Q30" s="204"/>
      <c r="R30" s="204"/>
      <c r="S30" s="204"/>
    </row>
    <row r="31" spans="1:22" x14ac:dyDescent="0.25"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110"/>
      <c r="N31" s="110"/>
      <c r="O31" s="110"/>
      <c r="P31" s="110"/>
      <c r="Q31" s="204"/>
      <c r="R31" s="204"/>
      <c r="S31" s="204"/>
    </row>
    <row r="32" spans="1:22" x14ac:dyDescent="0.25"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110"/>
      <c r="N32" s="110"/>
      <c r="O32" s="110"/>
      <c r="P32" s="110"/>
      <c r="Q32" s="204"/>
      <c r="R32" s="204"/>
      <c r="S32" s="204"/>
    </row>
    <row r="33" spans="2:19" x14ac:dyDescent="0.25"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110"/>
      <c r="N33" s="110"/>
      <c r="O33" s="110"/>
      <c r="P33" s="110"/>
      <c r="Q33" s="204"/>
      <c r="R33" s="204"/>
      <c r="S33" s="204"/>
    </row>
    <row r="34" spans="2:19" x14ac:dyDescent="0.25"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</row>
    <row r="35" spans="2:19" x14ac:dyDescent="0.25"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</row>
    <row r="36" spans="2:19" x14ac:dyDescent="0.25"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</row>
    <row r="37" spans="2:19" x14ac:dyDescent="0.25"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</row>
    <row r="38" spans="2:19" x14ac:dyDescent="0.25"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</row>
    <row r="39" spans="2:19" x14ac:dyDescent="0.25"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</row>
    <row r="40" spans="2:19" x14ac:dyDescent="0.25"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</row>
    <row r="41" spans="2:19" x14ac:dyDescent="0.25"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</row>
    <row r="42" spans="2:19" x14ac:dyDescent="0.25"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</row>
    <row r="43" spans="2:19" ht="15" customHeight="1" x14ac:dyDescent="0.25"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</row>
    <row r="44" spans="2:19" x14ac:dyDescent="0.25"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</row>
    <row r="45" spans="2:19" x14ac:dyDescent="0.25">
      <c r="J45" s="76"/>
      <c r="K45" s="76"/>
      <c r="L45" s="76"/>
      <c r="M45" s="76"/>
    </row>
    <row r="46" spans="2:19" x14ac:dyDescent="0.25">
      <c r="J46" s="76"/>
      <c r="K46" s="76"/>
      <c r="L46" s="76"/>
      <c r="M46" s="76"/>
    </row>
    <row r="47" spans="2:19" x14ac:dyDescent="0.25">
      <c r="J47" s="76"/>
      <c r="K47" s="76"/>
      <c r="L47" s="76"/>
      <c r="M47" s="76"/>
    </row>
    <row r="48" spans="2:19" x14ac:dyDescent="0.25">
      <c r="J48" s="76"/>
      <c r="K48" s="76"/>
      <c r="L48" s="76"/>
      <c r="M48" s="76"/>
    </row>
    <row r="49" spans="10:16" x14ac:dyDescent="0.25">
      <c r="J49" s="76"/>
      <c r="K49" s="76"/>
      <c r="L49" s="76"/>
      <c r="M49" s="76"/>
    </row>
    <row r="50" spans="10:16" x14ac:dyDescent="0.25">
      <c r="M50" s="76"/>
      <c r="N50" s="76"/>
      <c r="O50" s="76"/>
      <c r="P50" s="76"/>
    </row>
  </sheetData>
  <autoFilter ref="A9:M9">
    <filterColumn colId="8" showButton="0"/>
    <sortState ref="A13:M19">
      <sortCondition ref="C9"/>
    </sortState>
  </autoFilter>
  <mergeCells count="22">
    <mergeCell ref="F8:F10"/>
    <mergeCell ref="H8:I9"/>
    <mergeCell ref="J8:J10"/>
    <mergeCell ref="A3:M3"/>
    <mergeCell ref="A4:M4"/>
    <mergeCell ref="A5:M5"/>
    <mergeCell ref="A6:M6"/>
    <mergeCell ref="A8:A10"/>
    <mergeCell ref="B8:B10"/>
    <mergeCell ref="C8:C10"/>
    <mergeCell ref="D8:D10"/>
    <mergeCell ref="E8:E10"/>
    <mergeCell ref="K8:Q8"/>
    <mergeCell ref="R8:S8"/>
    <mergeCell ref="T8:T10"/>
    <mergeCell ref="K9:L9"/>
    <mergeCell ref="M9:M10"/>
    <mergeCell ref="N9:O9"/>
    <mergeCell ref="P9:P10"/>
    <mergeCell ref="Q9:Q10"/>
    <mergeCell ref="R9:R10"/>
    <mergeCell ref="S9:S10"/>
  </mergeCells>
  <conditionalFormatting sqref="B23">
    <cfRule type="duplicateValues" dxfId="0" priority="1"/>
  </conditionalFormatting>
  <pageMargins left="0.25" right="0.25" top="0.75" bottom="0.75" header="0.3" footer="0.3"/>
  <pageSetup paperSize="5" scale="5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INTERNA </vt:lpstr>
      <vt:lpstr>SERVICIOS PRESTADOS </vt:lpstr>
      <vt:lpstr>PERSONAL EN ESPERA DE NOMBRAMIE</vt:lpstr>
      <vt:lpstr>'NOMINA INTERNA '!Área_de_impresión</vt:lpstr>
      <vt:lpstr>'NOMINA INTERNA '!Títulos_a_imprimir</vt:lpstr>
      <vt:lpstr>'SERVICIOS PRESTADOS 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Danilda Abreu Ureña</dc:creator>
  <cp:lastModifiedBy>CALIDAD</cp:lastModifiedBy>
  <cp:lastPrinted>2024-07-31T13:51:46Z</cp:lastPrinted>
  <dcterms:created xsi:type="dcterms:W3CDTF">2021-03-11T12:14:44Z</dcterms:created>
  <dcterms:modified xsi:type="dcterms:W3CDTF">2024-07-31T18:43:42Z</dcterms:modified>
</cp:coreProperties>
</file>